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3.xml" ContentType="application/vnd.openxmlformats-officedocument.spreadsheetml.worksheet+xml"/>
  <Override PartName="/xl/worksheets/sheet2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19.xml" ContentType="application/vnd.openxmlformats-officedocument.spreadsheetml.worksheet+xml"/>
  <Override PartName="/xl/worksheets/sheet6.xml" ContentType="application/vnd.openxmlformats-officedocument.spreadsheetml.worksheet+xml"/>
  <Override PartName="/xl/worksheets/sheet18.xml" ContentType="application/vnd.openxmlformats-officedocument.spreadsheetml.worksheet+xml"/>
  <Override PartName="/xl/worksheets/sheet5.xml" ContentType="application/vnd.openxmlformats-officedocument.spreadsheetml.worksheet+xml"/>
  <Override PartName="/xl/worksheets/sheet17.xml" ContentType="application/vnd.openxmlformats-officedocument.spreadsheetml.worksheet+xml"/>
  <Override PartName="/xl/worksheets/sheet4.xml" ContentType="application/vnd.openxmlformats-officedocument.spreadsheetml.worksheet+xml"/>
  <Override PartName="/xl/worksheets/sheet16.xml" ContentType="application/vnd.openxmlformats-officedocument.spreadsheetml.worksheet+xml"/>
  <Override PartName="/xl/worksheets/sheet3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1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NTANTS" sheetId="1" state="visible" r:id="rId3"/>
    <sheet name="2026-02" sheetId="2" state="visible" r:id="rId4"/>
    <sheet name="2026-01" sheetId="3" state="visible" r:id="rId5"/>
    <sheet name="2025-12" sheetId="4" state="visible" r:id="rId6"/>
    <sheet name="2025-11" sheetId="5" state="visible" r:id="rId7"/>
    <sheet name="2025-10" sheetId="6" state="visible" r:id="rId8"/>
    <sheet name="2025-09" sheetId="7" state="visible" r:id="rId9"/>
    <sheet name="2025-08" sheetId="8" state="visible" r:id="rId10"/>
    <sheet name="2025-07" sheetId="9" state="visible" r:id="rId11"/>
    <sheet name="2025-06" sheetId="10" state="visible" r:id="rId12"/>
    <sheet name="2025-05" sheetId="11" state="visible" r:id="rId13"/>
    <sheet name="2025-04" sheetId="12" state="visible" r:id="rId14"/>
    <sheet name="2025-03" sheetId="13" state="visible" r:id="rId15"/>
    <sheet name="2025-02" sheetId="14" state="visible" r:id="rId16"/>
    <sheet name="2025-01" sheetId="15" state="visible" r:id="rId17"/>
    <sheet name="2024-12" sheetId="16" state="visible" r:id="rId18"/>
    <sheet name="2024-11" sheetId="17" state="visible" r:id="rId19"/>
    <sheet name="2024-10" sheetId="18" state="visible" r:id="rId20"/>
    <sheet name="2024-09" sheetId="19" state="visible" r:id="rId21"/>
    <sheet name="2024-08" sheetId="20" state="visible" r:id="rId22"/>
    <sheet name="2024-07" sheetId="21" state="visible" r:id="rId23"/>
  </sheets>
  <definedNames>
    <definedName function="false" hidden="false" localSheetId="12" name="_xlnm.Print_Area" vbProcedure="false">'2025-03'!$A$1:$K$84</definedName>
    <definedName function="false" hidden="false" name="MaximumExcédent" vbProcedure="false">MONTANTS!$D$3</definedName>
    <definedName function="false" hidden="false" name="MaximumPetiteCaisse" vbProcedure="false">MONTANTS!$G$3</definedName>
    <definedName function="false" hidden="false" name="réserveAnniversaire" vbProcedure="false">MONTANTS!$G$5</definedName>
    <definedName function="false" hidden="false" name="réserveCible" vbProcedure="false">MONTANTS!$D$5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<sst xmlns="http://schemas.openxmlformats.org/spreadsheetml/2006/main" count="1413" uniqueCount="68">
  <si>
    <t xml:space="preserve">Maximum d’excédent : </t>
  </si>
  <si>
    <t xml:space="preserve">Maximum Petite Caisse : </t>
  </si>
  <si>
    <t xml:space="preserve">Réserve prudente cible : </t>
  </si>
  <si>
    <t xml:space="preserve">Réserve d’anniversaire : </t>
  </si>
  <si>
    <t xml:space="preserve">BALANCE :</t>
  </si>
  <si>
    <t xml:space="preserve">ENTRÉES D’ARGENT</t>
  </si>
  <si>
    <t xml:space="preserve">SORTIES D’ARGENT</t>
  </si>
  <si>
    <t xml:space="preserve">MOIS</t>
  </si>
  <si>
    <t xml:space="preserve">DATE</t>
  </si>
  <si>
    <t xml:space="preserve">Collecte</t>
  </si>
  <si>
    <t xml:space="preserve">Littérature</t>
  </si>
  <si>
    <t xml:space="preserve">Table à café</t>
  </si>
  <si>
    <t xml:space="preserve">Ad-hoc</t>
  </si>
  <si>
    <t xml:space="preserve">Dépôts</t>
  </si>
  <si>
    <t xml:space="preserve">-</t>
  </si>
  <si>
    <t xml:space="preserve">FERMÉ</t>
  </si>
  <si>
    <t xml:space="preserve">GROUPE MÉDITATION</t>
  </si>
  <si>
    <t xml:space="preserve">SOLDE DE LA PETITE CAISSE AU DÉBUT</t>
  </si>
  <si>
    <t xml:space="preserve">→ Montant de la fin du mois dernier</t>
  </si>
  <si>
    <t xml:space="preserve">Provisions pour la table à café →</t>
  </si>
  <si>
    <t xml:space="preserve">N’entrez pas de montants ici ; ils sont calculés automatiquement.  Renseignez plutôt la feuille MONTANTS en y insérant vos transactions</t>
  </si>
  <si>
    <t xml:space="preserve">Achats de littérature →</t>
  </si>
  <si>
    <t xml:space="preserve">Dépenses Ad-hoc approuvées →</t>
  </si>
  <si>
    <t xml:space="preserve">Collectes →</t>
  </si>
  <si>
    <t xml:space="preserve">Ventes de littérature →</t>
  </si>
  <si>
    <t xml:space="preserve">Dépôt(s) en espèces →</t>
  </si>
  <si>
    <t xml:space="preserve">SOLDE DE LA PETITE CAISSE À LA FIN</t>
  </si>
  <si>
    <t xml:space="preserve">SOLDE DU COMPTE AU DÉBUT</t>
  </si>
  <si>
    <t xml:space="preserve">Réserve prudente →</t>
  </si>
  <si>
    <t xml:space="preserve">Réserve d’anniversaire →</t>
  </si>
  <si>
    <t xml:space="preserve">Provision pour chèques / virements →</t>
  </si>
  <si>
    <t xml:space="preserve">Excédent</t>
  </si>
  <si>
    <t xml:space="preserve">RETRAITS</t>
  </si>
  <si>
    <t xml:space="preserve">Loyer</t>
  </si>
  <si>
    <t xml:space="preserve">! À faire approuver à posteriori</t>
  </si>
  <si>
    <t xml:space="preserve">Chèques / Virements (Planifiés)</t>
  </si>
  <si>
    <t xml:space="preserve">! Attention si le mois n’est pas terminé</t>
  </si>
  <si>
    <t xml:space="preserve">Frais bancaires</t>
  </si>
  <si>
    <t xml:space="preserve">DÉPÔTS</t>
  </si>
  <si>
    <t xml:space="preserve">Dons par chèque / virement</t>
  </si>
  <si>
    <t xml:space="preserve">→ Chèques / Virements</t>
  </si>
  <si>
    <t xml:space="preserve">→ Revenu divers</t>
  </si>
  <si>
    <t xml:space="preserve">Dépôt(s) en espèces de la Petite Caisse</t>
  </si>
  <si>
    <t xml:space="preserve">DISTRIBUTION DE L’EXCÉDENT</t>
  </si>
  <si>
    <t xml:space="preserve">→ Attributions automatiques</t>
  </si>
  <si>
    <t xml:space="preserve">District 87-16</t>
  </si>
  <si>
    <t xml:space="preserve">→ Calculé selon nos règles concernant l’argent</t>
  </si>
  <si>
    <t xml:space="preserve">Centre de Bénévolat de Saint-Basile</t>
  </si>
  <si>
    <t xml:space="preserve">SOLDE DU COMPTE À LA FIN</t>
  </si>
  <si>
    <t xml:space="preserve">→ Solde attendu à la fin du mois sur le relevé bancaire</t>
  </si>
  <si>
    <t xml:space="preserve">Réserve prudente</t>
  </si>
  <si>
    <t xml:space="preserve">→ L’objectif du groupe est de :</t>
  </si>
  <si>
    <t xml:space="preserve">   Ajuster au besoin.</t>
  </si>
  <si>
    <t xml:space="preserve">Réserve d’anniversaire</t>
  </si>
  <si>
    <t xml:space="preserve">→ Le montant par défaut est</t>
  </si>
  <si>
    <t xml:space="preserve">Provision pour chèques / virements</t>
  </si>
  <si>
    <t xml:space="preserve">→ Somme engagée. Entrée manuelle. Doit couvrir toutes nos promesses d’Ivrognes</t>
  </si>
  <si>
    <t xml:space="preserve">Préparé par :</t>
  </si>
  <si>
    <t xml:space="preserve">Daniel Allaire</t>
  </si>
  <si>
    <t xml:space="preserve">Trésorier</t>
  </si>
  <si>
    <t xml:space="preserve">Remboursement frais Martin</t>
  </si>
  <si>
    <t xml:space="preserve">Remboursement litterature (Yannick)</t>
  </si>
  <si>
    <t xml:space="preserve">Ristourne</t>
  </si>
  <si>
    <t xml:space="preserve">Retrait imprévu et urgent</t>
  </si>
  <si>
    <t xml:space="preserve">ERREUR : DÉPÔT AU MAUVAIS COMPTE</t>
  </si>
  <si>
    <t xml:space="preserve">
</t>
  </si>
  <si>
    <t xml:space="preserve">Feu le petit cochon</t>
  </si>
  <si>
    <t xml:space="preserve">→ Montant de départ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</si>
</sst>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C0C]yyyy/mm/dd"/>
    <numFmt numFmtId="166" formatCode="#,##0.00\ [$$-C0C];[RED]\-#,##0.00\ [$$-C0C]"/>
    <numFmt numFmtId="167" formatCode="General"/>
  </numFmts>
  <fonts count="23">
    <font>
      <sz val="1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Calibri"/>
      <family val="2"/>
      <charset val="1"/>
    </font>
    <font>
      <b val="true"/>
      <sz val="12"/>
      <name val="Calibri"/>
      <family val="2"/>
      <charset val="1"/>
    </font>
    <font>
      <sz val="14"/>
      <name val="Calibri"/>
      <family val="2"/>
      <charset val="1"/>
    </font>
    <font>
      <b val="true"/>
      <sz val="12"/>
      <name val="DejaVu Sans Light"/>
      <family val="2"/>
      <charset val="1"/>
    </font>
    <font>
      <b val="true"/>
      <sz val="12"/>
      <color rgb="FF000000"/>
      <name val="DejaVu Sans Light"/>
      <family val="2"/>
      <charset val="1"/>
    </font>
    <font>
      <b val="true"/>
      <sz val="12"/>
      <color rgb="FFFFFFFF"/>
      <name val="DejaVu Sans Light"/>
      <family val="2"/>
      <charset val="1"/>
    </font>
    <font>
      <sz val="24"/>
      <name val="Calibri"/>
      <family val="2"/>
      <charset val="1"/>
    </font>
    <font>
      <sz val="18"/>
      <name val="Calibri"/>
      <family val="2"/>
      <charset val="1"/>
    </font>
    <font>
      <sz val="20"/>
      <name val="Calibri"/>
      <family val="2"/>
      <charset val="1"/>
    </font>
    <font>
      <b val="true"/>
      <sz val="14"/>
      <name val="Calibri"/>
      <family val="2"/>
      <charset val="1"/>
    </font>
    <font>
      <i val="true"/>
      <sz val="10"/>
      <name val="Calibri"/>
      <family val="2"/>
      <charset val="1"/>
    </font>
    <font>
      <i val="true"/>
      <sz val="11"/>
      <name val="DejaVu Sans"/>
      <family val="2"/>
      <charset val="1"/>
    </font>
    <font>
      <i val="true"/>
      <sz val="10"/>
      <color rgb="FF666666"/>
      <name val="Calibri"/>
      <family val="2"/>
      <charset val="1"/>
    </font>
    <font>
      <b val="true"/>
      <sz val="10"/>
      <name val="Calibri"/>
      <family val="2"/>
      <charset val="1"/>
    </font>
    <font>
      <i val="true"/>
      <sz val="10"/>
      <color rgb="FF333333"/>
      <name val="Calibri"/>
      <family val="2"/>
      <charset val="1"/>
    </font>
    <font>
      <sz val="10"/>
      <name val="URW Gothic"/>
      <family val="2"/>
      <charset val="1"/>
    </font>
    <font>
      <sz val="12"/>
      <name val="URW Gothic"/>
      <family val="2"/>
      <charset val="1"/>
    </font>
    <font>
      <sz val="13"/>
      <name val="URW Gothic"/>
      <family val="2"/>
      <charset val="1"/>
    </font>
    <font>
      <i val="true"/>
      <sz val="11"/>
      <name val="URW Gothic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DDDDDD"/>
        <bgColor rgb="FFD9EAD3"/>
      </patternFill>
    </fill>
    <fill>
      <patternFill patternType="solid">
        <fgColor rgb="FFD9EAD3"/>
        <bgColor rgb="FFDDDDDD"/>
      </patternFill>
    </fill>
    <fill>
      <patternFill patternType="solid">
        <fgColor rgb="FFFF9838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333333"/>
        <bgColor rgb="FF333300"/>
      </patternFill>
    </fill>
    <fill>
      <patternFill patternType="solid">
        <fgColor rgb="FFBBBBBB"/>
        <bgColor rgb="FFCCCCCC"/>
      </patternFill>
    </fill>
    <fill>
      <patternFill patternType="solid">
        <fgColor rgb="FFCCCCCC"/>
        <bgColor rgb="FFBBBBBB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/>
      <bottom/>
      <diagonal/>
    </border>
    <border diagonalUp="false" diagonalDown="false">
      <left style="thin">
        <color rgb="FF00A933"/>
      </left>
      <right style="thin">
        <color rgb="FF00A933"/>
      </right>
      <top style="thin">
        <color rgb="FF00A933"/>
      </top>
      <bottom style="thin">
        <color rgb="FF00A933"/>
      </bottom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2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7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1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7" fillId="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3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3" borderId="1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7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2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2" borderId="1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8" fillId="4" borderId="1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7" fillId="5" borderId="1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9" fillId="6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6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6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2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8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2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4" fillId="8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2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8" borderId="1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6" fillId="0" borderId="1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8" fillId="8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20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2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2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2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2"/>
        <color rgb="FFCC0000"/>
      </font>
    </dxf>
  </dxf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838"/>
      <rgbColor rgb="FFFF6600"/>
      <rgbColor rgb="FF666666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5" zeroHeight="false" outlineLevelRow="0" outlineLevelCol="0"/>
  <cols>
    <col collapsed="false" customWidth="true" hidden="false" outlineLevel="0" max="1" min="1" style="1" width="2.9"/>
    <col collapsed="false" customWidth="true" hidden="false" outlineLevel="0" max="2" min="2" style="2" width="11.82"/>
    <col collapsed="false" customWidth="true" hidden="false" outlineLevel="0" max="3" min="3" style="3" width="15.79"/>
    <col collapsed="false" customWidth="true" hidden="false" outlineLevel="0" max="4" min="4" style="4" width="16.86"/>
    <col collapsed="false" customWidth="true" hidden="false" outlineLevel="0" max="5" min="5" style="4" width="14.11"/>
    <col collapsed="false" customWidth="true" hidden="false" outlineLevel="0" max="6" min="6" style="4" width="15.6"/>
    <col collapsed="false" customWidth="true" hidden="false" outlineLevel="0" max="9" min="7" style="5" width="14.11"/>
    <col collapsed="false" customWidth="false" hidden="false" outlineLevel="0" max="16384" min="10" style="1" width="12.67"/>
  </cols>
  <sheetData>
    <row r="1" customFormat="false" ht="15" hidden="false" customHeight="false" outlineLevel="0" collapsed="false">
      <c r="XFC1" s="6"/>
      <c r="XFD1" s="6"/>
    </row>
    <row r="2" s="6" customFormat="true" ht="5.65" hidden="false" customHeight="true" outlineLevel="0" collapsed="false">
      <c r="A2" s="1"/>
      <c r="B2" s="7"/>
      <c r="C2" s="8"/>
      <c r="D2" s="9"/>
      <c r="E2" s="10"/>
      <c r="F2" s="10"/>
      <c r="G2" s="9"/>
      <c r="H2" s="9"/>
      <c r="I2" s="11"/>
    </row>
    <row r="3" s="6" customFormat="true" ht="14.15" hidden="false" customHeight="true" outlineLevel="0" collapsed="false">
      <c r="B3" s="12"/>
      <c r="C3" s="13" t="s">
        <v>0</v>
      </c>
      <c r="D3" s="14" t="n">
        <v>250</v>
      </c>
      <c r="E3" s="13"/>
      <c r="F3" s="13" t="s">
        <v>1</v>
      </c>
      <c r="G3" s="14" t="n">
        <v>250</v>
      </c>
      <c r="H3" s="13"/>
      <c r="I3" s="15"/>
    </row>
    <row r="4" s="6" customFormat="true" ht="5.65" hidden="false" customHeight="true" outlineLevel="0" collapsed="false">
      <c r="A4" s="1"/>
      <c r="B4" s="12"/>
      <c r="C4" s="13"/>
      <c r="D4" s="16"/>
      <c r="E4" s="17"/>
      <c r="F4" s="17"/>
      <c r="G4" s="16"/>
      <c r="H4" s="16"/>
      <c r="I4" s="18"/>
    </row>
    <row r="5" s="6" customFormat="true" ht="14.15" hidden="false" customHeight="true" outlineLevel="0" collapsed="false">
      <c r="B5" s="12"/>
      <c r="C5" s="13" t="s">
        <v>2</v>
      </c>
      <c r="D5" s="14" t="n">
        <v>500</v>
      </c>
      <c r="E5" s="13"/>
      <c r="F5" s="13" t="s">
        <v>3</v>
      </c>
      <c r="G5" s="14" t="n">
        <v>25</v>
      </c>
      <c r="H5" s="13"/>
      <c r="I5" s="15"/>
    </row>
    <row r="6" s="6" customFormat="true" ht="5.65" hidden="false" customHeight="true" outlineLevel="0" collapsed="false">
      <c r="A6" s="1"/>
      <c r="B6" s="19"/>
      <c r="C6" s="20"/>
      <c r="D6" s="21"/>
      <c r="E6" s="22"/>
      <c r="F6" s="22"/>
      <c r="G6" s="21"/>
      <c r="H6" s="21"/>
      <c r="I6" s="23"/>
    </row>
    <row r="7" customFormat="false" ht="15" hidden="false" customHeight="false" outlineLevel="0" collapsed="false">
      <c r="XFC7" s="6"/>
      <c r="XFD7" s="6"/>
    </row>
    <row r="8" customFormat="false" ht="15" hidden="false" customHeight="false" outlineLevel="0" collapsed="false">
      <c r="C8" s="24" t="s">
        <v>4</v>
      </c>
      <c r="D8" s="25" t="n">
        <f aca="false">SUM(D33:D108)</f>
        <v>2908.1</v>
      </c>
      <c r="E8" s="25" t="n">
        <f aca="false">SUM(E33:E108)</f>
        <v>164.4</v>
      </c>
      <c r="F8" s="25" t="n">
        <f aca="false">SUM(F33:F108)</f>
        <v>270</v>
      </c>
      <c r="G8" s="25" t="n">
        <f aca="false">SUM(G33:G108)</f>
        <v>140.17</v>
      </c>
      <c r="H8" s="25" t="n">
        <f aca="false">SUM(H33:H108)</f>
        <v>23</v>
      </c>
      <c r="I8" s="25" t="n">
        <f aca="false">SUM(I33:I108)</f>
        <v>2491</v>
      </c>
      <c r="J8" s="25" t="n">
        <f aca="false">D8+E8-F8-G8-H8-I8</f>
        <v>148.33</v>
      </c>
      <c r="XFC8" s="6"/>
      <c r="XFD8" s="6"/>
    </row>
    <row r="9" customFormat="false" ht="15" hidden="false" customHeight="false" outlineLevel="0" collapsed="false">
      <c r="XFC9" s="6"/>
      <c r="XFD9" s="6"/>
    </row>
    <row r="10" customFormat="false" ht="17.35" hidden="false" customHeight="false" outlineLevel="0" collapsed="false">
      <c r="B10" s="26"/>
      <c r="C10" s="27"/>
      <c r="D10" s="28" t="s">
        <v>5</v>
      </c>
      <c r="E10" s="28"/>
      <c r="F10" s="28" t="s">
        <v>6</v>
      </c>
      <c r="G10" s="28"/>
      <c r="H10" s="28"/>
      <c r="I10" s="28"/>
    </row>
    <row r="11" customFormat="false" ht="17.35" hidden="false" customHeight="false" outlineLevel="0" collapsed="false">
      <c r="B11" s="29" t="s">
        <v>7</v>
      </c>
      <c r="C11" s="30" t="s">
        <v>8</v>
      </c>
      <c r="D11" s="31" t="s">
        <v>9</v>
      </c>
      <c r="E11" s="31" t="s">
        <v>10</v>
      </c>
      <c r="F11" s="31" t="s">
        <v>11</v>
      </c>
      <c r="G11" s="31" t="s">
        <v>10</v>
      </c>
      <c r="H11" s="31" t="s">
        <v>12</v>
      </c>
      <c r="I11" s="31" t="s">
        <v>13</v>
      </c>
    </row>
    <row r="12" customFormat="false" ht="15" hidden="false" customHeight="false" outlineLevel="0" collapsed="false">
      <c r="B12" s="32" t="str">
        <f aca="false">TEXT(C12, "YYYY-MM")</f>
        <v>2026-03</v>
      </c>
      <c r="C12" s="33" t="n">
        <v>46105</v>
      </c>
      <c r="D12" s="34"/>
      <c r="E12" s="34"/>
      <c r="F12" s="34"/>
      <c r="G12" s="34"/>
      <c r="H12" s="34"/>
      <c r="I12" s="34"/>
    </row>
    <row r="13" customFormat="false" ht="15" hidden="false" customHeight="false" outlineLevel="0" collapsed="false">
      <c r="B13" s="32" t="str">
        <f aca="false">TEXT(C13, "YYYY-MM")</f>
        <v>2026-03</v>
      </c>
      <c r="C13" s="33" t="n">
        <v>46098</v>
      </c>
      <c r="D13" s="34"/>
      <c r="E13" s="34"/>
      <c r="F13" s="34"/>
      <c r="G13" s="34"/>
      <c r="H13" s="34"/>
      <c r="I13" s="34"/>
    </row>
    <row r="14" customFormat="false" ht="15" hidden="false" customHeight="false" outlineLevel="0" collapsed="false">
      <c r="B14" s="32" t="str">
        <f aca="false">TEXT(C14, "YYYY-MM")</f>
        <v>2026-03</v>
      </c>
      <c r="C14" s="33" t="n">
        <v>46091</v>
      </c>
      <c r="D14" s="34"/>
      <c r="E14" s="34"/>
      <c r="F14" s="34"/>
      <c r="G14" s="34"/>
      <c r="H14" s="34"/>
      <c r="I14" s="34"/>
    </row>
    <row r="15" customFormat="false" ht="15" hidden="false" customHeight="false" outlineLevel="0" collapsed="false">
      <c r="B15" s="32" t="str">
        <f aca="false">TEXT(C15, "YYYY-MM")</f>
        <v>2026-03</v>
      </c>
      <c r="C15" s="33" t="n">
        <v>46084</v>
      </c>
      <c r="D15" s="34"/>
      <c r="E15" s="34"/>
      <c r="F15" s="34"/>
      <c r="G15" s="34"/>
      <c r="H15" s="34"/>
      <c r="I15" s="34"/>
    </row>
    <row r="16" customFormat="false" ht="15" hidden="false" customHeight="false" outlineLevel="0" collapsed="false">
      <c r="B16" s="32" t="str">
        <f aca="false">TEXT(C16, "YYYY-MM")</f>
        <v>2026-02</v>
      </c>
      <c r="C16" s="33" t="n">
        <v>46077</v>
      </c>
      <c r="D16" s="34" t="n">
        <v>20.25</v>
      </c>
      <c r="E16" s="34"/>
      <c r="F16" s="34" t="n">
        <v>4.5</v>
      </c>
      <c r="G16" s="34"/>
      <c r="H16" s="34"/>
      <c r="I16" s="34"/>
    </row>
    <row r="17" customFormat="false" ht="15" hidden="false" customHeight="false" outlineLevel="0" collapsed="false">
      <c r="B17" s="32" t="str">
        <f aca="false">TEXT(C17, "YYYY-MM")</f>
        <v>2026-02</v>
      </c>
      <c r="C17" s="33" t="n">
        <v>46070</v>
      </c>
      <c r="D17" s="34"/>
      <c r="E17" s="34"/>
      <c r="F17" s="34"/>
      <c r="G17" s="34"/>
      <c r="H17" s="34"/>
      <c r="I17" s="34"/>
    </row>
    <row r="18" customFormat="false" ht="15" hidden="false" customHeight="false" outlineLevel="0" collapsed="false">
      <c r="B18" s="32" t="str">
        <f aca="false">TEXT(C18, "YYYY-MM")</f>
        <v>2026-02</v>
      </c>
      <c r="C18" s="33" t="n">
        <v>46063</v>
      </c>
      <c r="D18" s="34"/>
      <c r="E18" s="34"/>
      <c r="F18" s="34"/>
      <c r="G18" s="34"/>
      <c r="H18" s="34"/>
      <c r="I18" s="34"/>
    </row>
    <row r="19" customFormat="false" ht="15" hidden="false" customHeight="false" outlineLevel="0" collapsed="false">
      <c r="B19" s="32" t="str">
        <f aca="false">TEXT(C19, "YYYY-MM")</f>
        <v>2026-02</v>
      </c>
      <c r="C19" s="33" t="n">
        <v>46056</v>
      </c>
      <c r="D19" s="34"/>
      <c r="E19" s="34"/>
      <c r="F19" s="34"/>
      <c r="G19" s="34"/>
      <c r="H19" s="34"/>
      <c r="I19" s="34"/>
    </row>
    <row r="20" customFormat="false" ht="15" hidden="false" customHeight="false" outlineLevel="0" collapsed="false">
      <c r="B20" s="32" t="str">
        <f aca="false">TEXT(C20, "YYYY-MM")</f>
        <v>2026-01</v>
      </c>
      <c r="C20" s="33" t="n">
        <v>46050</v>
      </c>
      <c r="D20" s="34"/>
      <c r="E20" s="34"/>
      <c r="F20" s="34"/>
      <c r="G20" s="34"/>
      <c r="H20" s="34"/>
      <c r="I20" s="34"/>
    </row>
    <row r="21" customFormat="false" ht="15" hidden="false" customHeight="false" outlineLevel="0" collapsed="false">
      <c r="B21" s="32" t="str">
        <f aca="false">TEXT(C21, "YYYY-MM")</f>
        <v>2026-01</v>
      </c>
      <c r="C21" s="33" t="n">
        <v>46043</v>
      </c>
      <c r="D21" s="34"/>
      <c r="E21" s="34"/>
      <c r="F21" s="34"/>
      <c r="G21" s="34"/>
      <c r="H21" s="34"/>
      <c r="I21" s="34"/>
    </row>
    <row r="22" customFormat="false" ht="15" hidden="false" customHeight="false" outlineLevel="0" collapsed="false">
      <c r="B22" s="32" t="str">
        <f aca="false">TEXT(C22, "YYYY-MM")</f>
        <v>2026-01</v>
      </c>
      <c r="C22" s="33" t="n">
        <v>46036</v>
      </c>
      <c r="D22" s="34"/>
      <c r="E22" s="34"/>
      <c r="F22" s="34"/>
      <c r="G22" s="34"/>
      <c r="H22" s="34"/>
      <c r="I22" s="34"/>
    </row>
    <row r="23" customFormat="false" ht="15" hidden="false" customHeight="false" outlineLevel="0" collapsed="false">
      <c r="B23" s="35" t="str">
        <f aca="false">TEXT(C23, "YYYY-MM")</f>
        <v>2026-01</v>
      </c>
      <c r="C23" s="36" t="n">
        <v>46029</v>
      </c>
      <c r="D23" s="37" t="n">
        <v>31</v>
      </c>
      <c r="E23" s="37" t="s">
        <v>14</v>
      </c>
      <c r="F23" s="37" t="s">
        <v>14</v>
      </c>
      <c r="G23" s="37" t="s">
        <v>14</v>
      </c>
      <c r="H23" s="37" t="s">
        <v>14</v>
      </c>
      <c r="I23" s="37" t="n">
        <v>500</v>
      </c>
      <c r="XFC23" s="6"/>
      <c r="XFD23" s="6"/>
    </row>
    <row r="24" customFormat="false" ht="15" hidden="false" customHeight="false" outlineLevel="0" collapsed="false">
      <c r="B24" s="38" t="str">
        <f aca="false">TEXT(C24, "YYYY-MM")</f>
        <v>2025-12</v>
      </c>
      <c r="C24" s="39" t="n">
        <v>46021</v>
      </c>
      <c r="D24" s="40" t="s">
        <v>15</v>
      </c>
      <c r="E24" s="40" t="s">
        <v>14</v>
      </c>
      <c r="F24" s="40" t="s">
        <v>14</v>
      </c>
      <c r="G24" s="40" t="s">
        <v>14</v>
      </c>
      <c r="H24" s="40" t="s">
        <v>14</v>
      </c>
      <c r="I24" s="40" t="s">
        <v>14</v>
      </c>
      <c r="XFC24" s="6"/>
      <c r="XFD24" s="6"/>
    </row>
    <row r="25" customFormat="false" ht="15" hidden="false" customHeight="false" outlineLevel="0" collapsed="false">
      <c r="B25" s="38" t="str">
        <f aca="false">TEXT(C25, "YYYY-MM")</f>
        <v>2025-12</v>
      </c>
      <c r="C25" s="39" t="n">
        <v>46014</v>
      </c>
      <c r="D25" s="40" t="s">
        <v>15</v>
      </c>
      <c r="E25" s="40"/>
      <c r="F25" s="40"/>
      <c r="G25" s="40"/>
      <c r="H25" s="40"/>
      <c r="I25" s="40"/>
      <c r="XFC25" s="6"/>
      <c r="XFD25" s="6"/>
    </row>
    <row r="26" customFormat="false" ht="15" hidden="false" customHeight="false" outlineLevel="0" collapsed="false">
      <c r="B26" s="38" t="str">
        <f aca="false">TEXT(C26, "YYYY-MM")</f>
        <v>2025-12</v>
      </c>
      <c r="C26" s="39" t="n">
        <v>46007</v>
      </c>
      <c r="D26" s="40" t="n">
        <v>38.1</v>
      </c>
      <c r="E26" s="40" t="s">
        <v>14</v>
      </c>
      <c r="F26" s="40" t="s">
        <v>14</v>
      </c>
      <c r="G26" s="40" t="s">
        <v>14</v>
      </c>
      <c r="H26" s="40" t="s">
        <v>14</v>
      </c>
      <c r="I26" s="40" t="s">
        <v>14</v>
      </c>
      <c r="XFC26" s="6"/>
      <c r="XFD26" s="6"/>
    </row>
    <row r="27" customFormat="false" ht="15" hidden="false" customHeight="false" outlineLevel="0" collapsed="false">
      <c r="B27" s="38" t="str">
        <f aca="false">TEXT(C27, "YYYY-MM")</f>
        <v>2025-12</v>
      </c>
      <c r="C27" s="39" t="n">
        <v>46000</v>
      </c>
      <c r="D27" s="40" t="n">
        <v>17</v>
      </c>
      <c r="E27" s="40" t="s">
        <v>14</v>
      </c>
      <c r="F27" s="40" t="s">
        <v>14</v>
      </c>
      <c r="G27" s="40" t="s">
        <v>14</v>
      </c>
      <c r="H27" s="40" t="s">
        <v>14</v>
      </c>
      <c r="I27" s="40" t="s">
        <v>14</v>
      </c>
      <c r="XFC27" s="6"/>
      <c r="XFD27" s="6"/>
    </row>
    <row r="28" customFormat="false" ht="15" hidden="false" customHeight="false" outlineLevel="0" collapsed="false">
      <c r="B28" s="38" t="str">
        <f aca="false">TEXT(C28, "YYYY-MM")</f>
        <v>2025-12</v>
      </c>
      <c r="C28" s="39" t="n">
        <v>45993</v>
      </c>
      <c r="D28" s="40" t="n">
        <v>0</v>
      </c>
      <c r="E28" s="40" t="s">
        <v>14</v>
      </c>
      <c r="F28" s="40" t="s">
        <v>14</v>
      </c>
      <c r="G28" s="40" t="s">
        <v>14</v>
      </c>
      <c r="H28" s="40" t="s">
        <v>14</v>
      </c>
      <c r="I28" s="40" t="s">
        <v>14</v>
      </c>
      <c r="XFC28" s="6"/>
      <c r="XFD28" s="6"/>
    </row>
    <row r="29" customFormat="false" ht="15" hidden="false" customHeight="false" outlineLevel="0" collapsed="false">
      <c r="B29" s="32" t="str">
        <f aca="false">TEXT(C29, "YYYY-MM")</f>
        <v>2025-11</v>
      </c>
      <c r="C29" s="33" t="n">
        <v>45986</v>
      </c>
      <c r="D29" s="34" t="n">
        <v>59</v>
      </c>
      <c r="E29" s="34" t="s">
        <v>14</v>
      </c>
      <c r="F29" s="34" t="s">
        <v>14</v>
      </c>
      <c r="G29" s="34" t="s">
        <v>14</v>
      </c>
      <c r="H29" s="34" t="s">
        <v>14</v>
      </c>
      <c r="I29" s="34" t="s">
        <v>14</v>
      </c>
    </row>
    <row r="30" customFormat="false" ht="15" hidden="false" customHeight="false" outlineLevel="0" collapsed="false">
      <c r="B30" s="32" t="str">
        <f aca="false">TEXT(C30, "YYYY-MM")</f>
        <v>2025-11</v>
      </c>
      <c r="C30" s="33" t="n">
        <v>45979</v>
      </c>
      <c r="D30" s="34" t="n">
        <v>59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</row>
    <row r="31" customFormat="false" ht="15" hidden="false" customHeight="false" outlineLevel="0" collapsed="false">
      <c r="B31" s="32" t="str">
        <f aca="false">TEXT(C31, "YYYY-MM")</f>
        <v>2025-11</v>
      </c>
      <c r="C31" s="33" t="n">
        <v>45972</v>
      </c>
      <c r="D31" s="34" t="n">
        <v>0</v>
      </c>
      <c r="E31" s="34" t="s">
        <v>14</v>
      </c>
      <c r="F31" s="34" t="s">
        <v>14</v>
      </c>
      <c r="G31" s="34" t="s">
        <v>14</v>
      </c>
      <c r="H31" s="34" t="s">
        <v>14</v>
      </c>
      <c r="I31" s="34" t="s">
        <v>14</v>
      </c>
    </row>
    <row r="32" customFormat="false" ht="15" hidden="false" customHeight="false" outlineLevel="0" collapsed="false">
      <c r="B32" s="32" t="str">
        <f aca="false">TEXT(C32, "YYYY-MM")</f>
        <v>2025-11</v>
      </c>
      <c r="C32" s="33" t="n">
        <v>45965</v>
      </c>
      <c r="D32" s="34" t="n">
        <v>39</v>
      </c>
      <c r="E32" s="34" t="s">
        <v>14</v>
      </c>
      <c r="F32" s="34" t="s">
        <v>14</v>
      </c>
      <c r="G32" s="34" t="s">
        <v>14</v>
      </c>
      <c r="H32" s="34" t="s">
        <v>14</v>
      </c>
      <c r="I32" s="34" t="s">
        <v>14</v>
      </c>
      <c r="XFC32" s="6"/>
      <c r="XFD32" s="6"/>
    </row>
    <row r="33" customFormat="false" ht="15" hidden="false" customHeight="false" outlineLevel="0" collapsed="false">
      <c r="B33" s="38" t="str">
        <f aca="false">TEXT(C33, "YYYY-MM")</f>
        <v>2025-10</v>
      </c>
      <c r="C33" s="39" t="n">
        <v>45958</v>
      </c>
      <c r="D33" s="40" t="n">
        <v>8</v>
      </c>
      <c r="E33" s="40" t="s">
        <v>14</v>
      </c>
      <c r="F33" s="40" t="s">
        <v>14</v>
      </c>
      <c r="G33" s="40" t="s">
        <v>14</v>
      </c>
      <c r="H33" s="40" t="s">
        <v>14</v>
      </c>
      <c r="I33" s="40" t="s">
        <v>14</v>
      </c>
      <c r="XFC33" s="6"/>
      <c r="XFD33" s="6"/>
    </row>
    <row r="34" customFormat="false" ht="15" hidden="false" customHeight="false" outlineLevel="0" collapsed="false">
      <c r="B34" s="38" t="str">
        <f aca="false">TEXT(C34, "YYYY-MM")</f>
        <v>2025-10</v>
      </c>
      <c r="C34" s="39" t="n">
        <v>45951</v>
      </c>
      <c r="D34" s="40" t="n">
        <v>73.35</v>
      </c>
      <c r="E34" s="40" t="s">
        <v>14</v>
      </c>
      <c r="F34" s="40" t="s">
        <v>14</v>
      </c>
      <c r="G34" s="40" t="s">
        <v>14</v>
      </c>
      <c r="H34" s="40" t="s">
        <v>14</v>
      </c>
      <c r="I34" s="40" t="s">
        <v>14</v>
      </c>
      <c r="XFC34" s="6"/>
      <c r="XFD34" s="6"/>
    </row>
    <row r="35" customFormat="false" ht="15" hidden="false" customHeight="false" outlineLevel="0" collapsed="false">
      <c r="B35" s="38" t="str">
        <f aca="false">TEXT(C35, "YYYY-MM")</f>
        <v>2025-10</v>
      </c>
      <c r="C35" s="39" t="n">
        <v>45944</v>
      </c>
      <c r="D35" s="40" t="n">
        <v>36.85</v>
      </c>
      <c r="E35" s="40" t="s">
        <v>14</v>
      </c>
      <c r="F35" s="40" t="s">
        <v>14</v>
      </c>
      <c r="G35" s="40" t="s">
        <v>14</v>
      </c>
      <c r="H35" s="40" t="s">
        <v>14</v>
      </c>
      <c r="I35" s="40" t="s">
        <v>14</v>
      </c>
      <c r="XFC35" s="6"/>
      <c r="XFD35" s="6"/>
    </row>
    <row r="36" customFormat="false" ht="15" hidden="false" customHeight="false" outlineLevel="0" collapsed="false">
      <c r="B36" s="38" t="str">
        <f aca="false">TEXT(C36, "YYYY-MM")</f>
        <v>2025-10</v>
      </c>
      <c r="C36" s="39" t="n">
        <v>45937</v>
      </c>
      <c r="D36" s="41" t="n">
        <v>30</v>
      </c>
      <c r="E36" s="40" t="s">
        <v>14</v>
      </c>
      <c r="F36" s="40" t="s">
        <v>14</v>
      </c>
      <c r="G36" s="40" t="s">
        <v>14</v>
      </c>
      <c r="H36" s="40" t="s">
        <v>14</v>
      </c>
      <c r="I36" s="40" t="s">
        <v>14</v>
      </c>
      <c r="XFC36" s="6"/>
      <c r="XFD36" s="6"/>
    </row>
    <row r="37" customFormat="false" ht="15" hidden="false" customHeight="false" outlineLevel="0" collapsed="false">
      <c r="B37" s="32" t="str">
        <f aca="false">TEXT(C37, "YYYY-MM")</f>
        <v>2025-09</v>
      </c>
      <c r="C37" s="33" t="n">
        <v>45930</v>
      </c>
      <c r="D37" s="34" t="n">
        <v>14</v>
      </c>
      <c r="E37" s="34" t="s">
        <v>14</v>
      </c>
      <c r="F37" s="34" t="s">
        <v>14</v>
      </c>
      <c r="G37" s="34" t="s">
        <v>14</v>
      </c>
      <c r="H37" s="34" t="s">
        <v>14</v>
      </c>
      <c r="I37" s="34" t="s">
        <v>14</v>
      </c>
      <c r="XFC37" s="6"/>
      <c r="XFD37" s="6"/>
    </row>
    <row r="38" customFormat="false" ht="15" hidden="false" customHeight="false" outlineLevel="0" collapsed="false">
      <c r="B38" s="32" t="str">
        <f aca="false">TEXT(C38, "YYYY-MM")</f>
        <v>2025-09</v>
      </c>
      <c r="C38" s="33" t="n">
        <v>45923</v>
      </c>
      <c r="D38" s="34" t="n">
        <v>14.75</v>
      </c>
      <c r="E38" s="34" t="s">
        <v>14</v>
      </c>
      <c r="F38" s="34" t="n">
        <v>17.26</v>
      </c>
      <c r="G38" s="34" t="s">
        <v>14</v>
      </c>
      <c r="H38" s="34" t="s">
        <v>14</v>
      </c>
      <c r="I38" s="34" t="s">
        <v>14</v>
      </c>
      <c r="XFC38" s="6"/>
      <c r="XFD38" s="6"/>
    </row>
    <row r="39" customFormat="false" ht="15" hidden="false" customHeight="false" outlineLevel="0" collapsed="false">
      <c r="B39" s="32" t="str">
        <f aca="false">TEXT(C39, "YYYY-MM")</f>
        <v>2025-09</v>
      </c>
      <c r="C39" s="33" t="n">
        <v>45916</v>
      </c>
      <c r="D39" s="34" t="n">
        <v>32</v>
      </c>
      <c r="E39" s="34" t="s">
        <v>14</v>
      </c>
      <c r="F39" s="34" t="s">
        <v>14</v>
      </c>
      <c r="G39" s="34" t="s">
        <v>14</v>
      </c>
      <c r="H39" s="34" t="s">
        <v>14</v>
      </c>
      <c r="I39" s="34" t="s">
        <v>14</v>
      </c>
      <c r="XFC39" s="6"/>
      <c r="XFD39" s="6"/>
    </row>
    <row r="40" customFormat="false" ht="15" hidden="false" customHeight="false" outlineLevel="0" collapsed="false">
      <c r="B40" s="35" t="str">
        <f aca="false">TEXT(C40, "YYYY-MM")</f>
        <v>2025-09</v>
      </c>
      <c r="C40" s="36" t="n">
        <v>45909</v>
      </c>
      <c r="D40" s="37" t="n">
        <v>19</v>
      </c>
      <c r="E40" s="37" t="s">
        <v>14</v>
      </c>
      <c r="F40" s="37" t="s">
        <v>14</v>
      </c>
      <c r="G40" s="37" t="s">
        <v>14</v>
      </c>
      <c r="H40" s="37" t="s">
        <v>14</v>
      </c>
      <c r="I40" s="37" t="n">
        <v>735</v>
      </c>
      <c r="XFC40" s="6"/>
      <c r="XFD40" s="6"/>
    </row>
    <row r="41" customFormat="false" ht="15" hidden="false" customHeight="false" outlineLevel="0" collapsed="false">
      <c r="B41" s="32" t="str">
        <f aca="false">TEXT(C41, "YYYY-MM")</f>
        <v>2025-09</v>
      </c>
      <c r="C41" s="33" t="n">
        <v>45902</v>
      </c>
      <c r="D41" s="34" t="n">
        <v>8</v>
      </c>
      <c r="E41" s="34" t="s">
        <v>14</v>
      </c>
      <c r="F41" s="34" t="s">
        <v>14</v>
      </c>
      <c r="G41" s="34" t="s">
        <v>14</v>
      </c>
      <c r="H41" s="34" t="s">
        <v>14</v>
      </c>
      <c r="I41" s="34" t="s">
        <v>14</v>
      </c>
      <c r="XFC41" s="6"/>
      <c r="XFD41" s="6"/>
    </row>
    <row r="42" customFormat="false" ht="15" hidden="false" customHeight="false" outlineLevel="0" collapsed="false">
      <c r="B42" s="38" t="str">
        <f aca="false">TEXT(C42, "YYYY-MM")</f>
        <v>2025-08</v>
      </c>
      <c r="C42" s="39" t="n">
        <v>45895</v>
      </c>
      <c r="D42" s="40" t="n">
        <v>41.6</v>
      </c>
      <c r="E42" s="40" t="s">
        <v>14</v>
      </c>
      <c r="F42" s="40" t="n">
        <v>23.49</v>
      </c>
      <c r="G42" s="40" t="s">
        <v>14</v>
      </c>
      <c r="H42" s="40" t="s">
        <v>14</v>
      </c>
      <c r="I42" s="40" t="s">
        <v>14</v>
      </c>
      <c r="XFC42" s="6"/>
      <c r="XFD42" s="6"/>
    </row>
    <row r="43" customFormat="false" ht="15" hidden="false" customHeight="false" outlineLevel="0" collapsed="false">
      <c r="B43" s="38" t="str">
        <f aca="false">TEXT(C43, "YYYY-MM")</f>
        <v>2025-08</v>
      </c>
      <c r="C43" s="39" t="n">
        <v>45888</v>
      </c>
      <c r="D43" s="41" t="n">
        <v>30</v>
      </c>
      <c r="E43" s="40" t="s">
        <v>14</v>
      </c>
      <c r="F43" s="40" t="s">
        <v>14</v>
      </c>
      <c r="G43" s="40" t="s">
        <v>14</v>
      </c>
      <c r="H43" s="40" t="s">
        <v>14</v>
      </c>
      <c r="I43" s="40" t="s">
        <v>14</v>
      </c>
      <c r="XFC43" s="6"/>
      <c r="XFD43" s="6"/>
    </row>
    <row r="44" customFormat="false" ht="15" hidden="false" customHeight="false" outlineLevel="0" collapsed="false">
      <c r="B44" s="38" t="str">
        <f aca="false">TEXT(C44, "YYYY-MM")</f>
        <v>2025-08</v>
      </c>
      <c r="C44" s="39" t="n">
        <v>45881</v>
      </c>
      <c r="D44" s="40" t="n">
        <v>35.3</v>
      </c>
      <c r="E44" s="40" t="n">
        <v>5</v>
      </c>
      <c r="F44" s="40" t="s">
        <v>14</v>
      </c>
      <c r="G44" s="40" t="s">
        <v>14</v>
      </c>
      <c r="H44" s="40" t="s">
        <v>14</v>
      </c>
      <c r="I44" s="40" t="s">
        <v>14</v>
      </c>
      <c r="XFC44" s="6"/>
      <c r="XFD44" s="6"/>
    </row>
    <row r="45" customFormat="false" ht="15" hidden="false" customHeight="false" outlineLevel="0" collapsed="false">
      <c r="B45" s="38" t="str">
        <f aca="false">TEXT(C45, "YYYY-MM")</f>
        <v>2025-08</v>
      </c>
      <c r="C45" s="39" t="n">
        <v>45874</v>
      </c>
      <c r="D45" s="40" t="n">
        <v>16</v>
      </c>
      <c r="E45" s="40" t="n">
        <v>5</v>
      </c>
      <c r="F45" s="40" t="n">
        <v>10.18</v>
      </c>
      <c r="G45" s="40" t="s">
        <v>14</v>
      </c>
      <c r="H45" s="40" t="s">
        <v>14</v>
      </c>
      <c r="I45" s="40" t="s">
        <v>14</v>
      </c>
      <c r="XFC45" s="6"/>
      <c r="XFD45" s="6"/>
    </row>
    <row r="46" customFormat="false" ht="15" hidden="false" customHeight="false" outlineLevel="0" collapsed="false">
      <c r="B46" s="32" t="str">
        <f aca="false">TEXT(C46, "YYYY-MM")</f>
        <v>2025-07</v>
      </c>
      <c r="C46" s="33" t="n">
        <v>45867</v>
      </c>
      <c r="D46" s="42" t="n">
        <v>54.25</v>
      </c>
      <c r="E46" s="34" t="s">
        <v>14</v>
      </c>
      <c r="F46" s="34" t="s">
        <v>14</v>
      </c>
      <c r="G46" s="34" t="s">
        <v>14</v>
      </c>
      <c r="H46" s="34" t="s">
        <v>14</v>
      </c>
      <c r="I46" s="34" t="s">
        <v>14</v>
      </c>
      <c r="XFC46" s="6"/>
      <c r="XFD46" s="6"/>
    </row>
    <row r="47" customFormat="false" ht="15" hidden="false" customHeight="false" outlineLevel="0" collapsed="false">
      <c r="B47" s="32" t="str">
        <f aca="false">TEXT(C47, "YYYY-MM")</f>
        <v>2025-07</v>
      </c>
      <c r="C47" s="33" t="n">
        <v>45860</v>
      </c>
      <c r="D47" s="42" t="n">
        <v>63.55</v>
      </c>
      <c r="E47" s="34" t="s">
        <v>14</v>
      </c>
      <c r="F47" s="34" t="s">
        <v>14</v>
      </c>
      <c r="G47" s="34" t="s">
        <v>14</v>
      </c>
      <c r="H47" s="34" t="s">
        <v>14</v>
      </c>
      <c r="I47" s="34" t="s">
        <v>14</v>
      </c>
      <c r="XFC47" s="6"/>
      <c r="XFD47" s="6"/>
    </row>
    <row r="48" customFormat="false" ht="15" hidden="false" customHeight="false" outlineLevel="0" collapsed="false">
      <c r="B48" s="32" t="str">
        <f aca="false">TEXT(C48, "YYYY-MM")</f>
        <v>2025-07</v>
      </c>
      <c r="C48" s="33" t="n">
        <v>45853</v>
      </c>
      <c r="D48" s="42" t="n">
        <v>23.65</v>
      </c>
      <c r="E48" s="34" t="s">
        <v>14</v>
      </c>
      <c r="F48" s="34" t="s">
        <v>14</v>
      </c>
      <c r="G48" s="34" t="s">
        <v>14</v>
      </c>
      <c r="H48" s="34" t="s">
        <v>14</v>
      </c>
      <c r="I48" s="34" t="s">
        <v>14</v>
      </c>
      <c r="XFC48" s="6"/>
      <c r="XFD48" s="6"/>
    </row>
    <row r="49" customFormat="false" ht="15" hidden="false" customHeight="false" outlineLevel="0" collapsed="false">
      <c r="B49" s="32" t="str">
        <f aca="false">TEXT(C49, "YYYY-MM")</f>
        <v>2025-07</v>
      </c>
      <c r="C49" s="33" t="n">
        <v>45846</v>
      </c>
      <c r="D49" s="34" t="n">
        <v>55.2</v>
      </c>
      <c r="E49" s="34" t="s">
        <v>14</v>
      </c>
      <c r="F49" s="34" t="s">
        <v>14</v>
      </c>
      <c r="G49" s="34" t="s">
        <v>14</v>
      </c>
      <c r="H49" s="34" t="s">
        <v>14</v>
      </c>
      <c r="I49" s="34" t="s">
        <v>14</v>
      </c>
      <c r="XFC49" s="6"/>
      <c r="XFD49" s="6"/>
    </row>
    <row r="50" customFormat="false" ht="17" hidden="false" customHeight="true" outlineLevel="0" collapsed="false">
      <c r="B50" s="43" t="str">
        <f aca="false">TEXT(C50, "YYYY-MM")</f>
        <v>2025-07</v>
      </c>
      <c r="C50" s="44" t="n">
        <v>45839</v>
      </c>
      <c r="D50" s="45" t="s">
        <v>15</v>
      </c>
      <c r="E50" s="45"/>
      <c r="F50" s="45"/>
      <c r="G50" s="45"/>
      <c r="H50" s="45"/>
      <c r="I50" s="45"/>
      <c r="XFC50" s="6"/>
      <c r="XFD50" s="6"/>
    </row>
    <row r="51" customFormat="false" ht="17" hidden="false" customHeight="true" outlineLevel="0" collapsed="false">
      <c r="B51" s="43" t="str">
        <f aca="false">TEXT(C51, "YYYY-MM")</f>
        <v>2025-06</v>
      </c>
      <c r="C51" s="44" t="n">
        <v>45832</v>
      </c>
      <c r="D51" s="45" t="s">
        <v>15</v>
      </c>
      <c r="E51" s="45"/>
      <c r="F51" s="45"/>
      <c r="G51" s="45"/>
      <c r="H51" s="45"/>
      <c r="I51" s="45"/>
      <c r="XFC51" s="6"/>
      <c r="XFD51" s="6"/>
    </row>
    <row r="52" customFormat="false" ht="15" hidden="false" customHeight="false" outlineLevel="0" collapsed="false">
      <c r="B52" s="38" t="str">
        <f aca="false">TEXT(C52, "YYYY-MM")</f>
        <v>2025-06</v>
      </c>
      <c r="C52" s="39" t="n">
        <v>45825</v>
      </c>
      <c r="D52" s="40" t="n">
        <v>83.45</v>
      </c>
      <c r="E52" s="40"/>
      <c r="F52" s="40"/>
      <c r="G52" s="40" t="s">
        <v>14</v>
      </c>
      <c r="H52" s="40" t="s">
        <v>14</v>
      </c>
      <c r="I52" s="40" t="s">
        <v>14</v>
      </c>
      <c r="XFC52" s="6"/>
      <c r="XFD52" s="6"/>
    </row>
    <row r="53" customFormat="false" ht="15" hidden="false" customHeight="false" outlineLevel="0" collapsed="false">
      <c r="B53" s="38" t="str">
        <f aca="false">TEXT(C53, "YYYY-MM")</f>
        <v>2025-06</v>
      </c>
      <c r="C53" s="39" t="n">
        <v>45818</v>
      </c>
      <c r="D53" s="40" t="n">
        <v>70.65</v>
      </c>
      <c r="E53" s="40"/>
      <c r="F53" s="40" t="n">
        <v>3.85</v>
      </c>
      <c r="G53" s="40" t="s">
        <v>14</v>
      </c>
      <c r="H53" s="40" t="s">
        <v>14</v>
      </c>
      <c r="I53" s="40" t="s">
        <v>14</v>
      </c>
      <c r="XFC53" s="6"/>
      <c r="XFD53" s="6"/>
    </row>
    <row r="54" customFormat="false" ht="15" hidden="false" customHeight="false" outlineLevel="0" collapsed="false">
      <c r="B54" s="38" t="str">
        <f aca="false">TEXT(C54, "YYYY-MM")</f>
        <v>2025-06</v>
      </c>
      <c r="C54" s="39" t="n">
        <v>45811</v>
      </c>
      <c r="D54" s="40" t="n">
        <v>47.35</v>
      </c>
      <c r="E54" s="40" t="n">
        <v>15</v>
      </c>
      <c r="F54" s="40"/>
      <c r="G54" s="40" t="s">
        <v>14</v>
      </c>
      <c r="H54" s="40" t="s">
        <v>14</v>
      </c>
      <c r="I54" s="40" t="s">
        <v>14</v>
      </c>
      <c r="XFC54" s="6"/>
      <c r="XFD54" s="6"/>
    </row>
    <row r="55" customFormat="false" ht="15" hidden="false" customHeight="false" outlineLevel="0" collapsed="false">
      <c r="B55" s="32" t="str">
        <f aca="false">TEXT(C55, "YYYY-MM")</f>
        <v>2025-05</v>
      </c>
      <c r="C55" s="33" t="n">
        <v>45804</v>
      </c>
      <c r="D55" s="34" t="n">
        <v>63.3</v>
      </c>
      <c r="E55" s="34" t="s">
        <v>14</v>
      </c>
      <c r="F55" s="34" t="n">
        <v>5.5</v>
      </c>
      <c r="G55" s="34" t="s">
        <v>14</v>
      </c>
      <c r="H55" s="34" t="s">
        <v>14</v>
      </c>
      <c r="I55" s="34" t="s">
        <v>14</v>
      </c>
      <c r="XFC55" s="6"/>
      <c r="XFD55" s="6"/>
    </row>
    <row r="56" customFormat="false" ht="15" hidden="false" customHeight="false" outlineLevel="0" collapsed="false">
      <c r="B56" s="32" t="str">
        <f aca="false">TEXT(C56, "YYYY-MM")</f>
        <v>2025-05</v>
      </c>
      <c r="C56" s="33" t="n">
        <v>45797</v>
      </c>
      <c r="D56" s="34" t="n">
        <v>44.4</v>
      </c>
      <c r="E56" s="34"/>
      <c r="F56" s="34" t="n">
        <v>4.99</v>
      </c>
      <c r="G56" s="34"/>
      <c r="H56" s="34" t="s">
        <v>14</v>
      </c>
      <c r="I56" s="34" t="s">
        <v>14</v>
      </c>
      <c r="XFC56" s="6"/>
      <c r="XFD56" s="6"/>
    </row>
    <row r="57" customFormat="false" ht="15" hidden="false" customHeight="false" outlineLevel="0" collapsed="false">
      <c r="B57" s="32" t="str">
        <f aca="false">TEXT(C57, "YYYY-MM")</f>
        <v>2025-05</v>
      </c>
      <c r="C57" s="33" t="n">
        <v>45790</v>
      </c>
      <c r="D57" s="34" t="n">
        <v>29.3</v>
      </c>
      <c r="E57" s="34" t="s">
        <v>14</v>
      </c>
      <c r="F57" s="34" t="n">
        <v>17.1</v>
      </c>
      <c r="G57" s="34" t="s">
        <v>14</v>
      </c>
      <c r="H57" s="34" t="s">
        <v>14</v>
      </c>
      <c r="I57" s="34" t="s">
        <v>14</v>
      </c>
      <c r="XFC57" s="6"/>
      <c r="XFD57" s="6"/>
    </row>
    <row r="58" customFormat="false" ht="15" hidden="false" customHeight="false" outlineLevel="0" collapsed="false">
      <c r="B58" s="35" t="str">
        <f aca="false">TEXT(C58, "YYYY-MM")</f>
        <v>2025-05</v>
      </c>
      <c r="C58" s="36" t="n">
        <v>45785</v>
      </c>
      <c r="D58" s="37"/>
      <c r="E58" s="37"/>
      <c r="F58" s="37" t="s">
        <v>14</v>
      </c>
      <c r="G58" s="37" t="s">
        <v>14</v>
      </c>
      <c r="H58" s="37" t="s">
        <v>14</v>
      </c>
      <c r="I58" s="37" t="n">
        <v>162</v>
      </c>
      <c r="XFC58" s="6"/>
      <c r="XFD58" s="6"/>
    </row>
    <row r="59" customFormat="false" ht="15" hidden="false" customHeight="false" outlineLevel="0" collapsed="false">
      <c r="B59" s="32" t="str">
        <f aca="false">TEXT(C59, "YYYY-MM")</f>
        <v>2025-05</v>
      </c>
      <c r="C59" s="33" t="n">
        <v>45783</v>
      </c>
      <c r="D59" s="34" t="n">
        <f aca="false">58.4+13.2</f>
        <v>71.6</v>
      </c>
      <c r="E59" s="34" t="n">
        <v>8.9</v>
      </c>
      <c r="F59" s="34" t="s">
        <v>14</v>
      </c>
      <c r="G59" s="34" t="s">
        <v>14</v>
      </c>
      <c r="H59" s="34" t="s">
        <v>14</v>
      </c>
      <c r="I59" s="34" t="s">
        <v>14</v>
      </c>
      <c r="XFC59" s="6"/>
      <c r="XFD59" s="6"/>
    </row>
    <row r="60" customFormat="false" ht="15" hidden="false" customHeight="false" outlineLevel="0" collapsed="false">
      <c r="B60" s="38" t="str">
        <f aca="false">TEXT(C60, "YYYY-MM")</f>
        <v>2025-04</v>
      </c>
      <c r="C60" s="39" t="n">
        <v>45776</v>
      </c>
      <c r="D60" s="40" t="n">
        <v>55.15</v>
      </c>
      <c r="E60" s="40" t="n">
        <v>5</v>
      </c>
      <c r="F60" s="40" t="s">
        <v>14</v>
      </c>
      <c r="G60" s="40" t="s">
        <v>14</v>
      </c>
      <c r="H60" s="40" t="s">
        <v>14</v>
      </c>
      <c r="I60" s="40" t="s">
        <v>14</v>
      </c>
      <c r="XFC60" s="6"/>
      <c r="XFD60" s="6"/>
    </row>
    <row r="61" customFormat="false" ht="15" hidden="false" customHeight="false" outlineLevel="0" collapsed="false">
      <c r="B61" s="38" t="str">
        <f aca="false">TEXT(C61, "YYYY-MM")</f>
        <v>2025-04</v>
      </c>
      <c r="C61" s="39" t="n">
        <v>45769</v>
      </c>
      <c r="D61" s="40" t="n">
        <v>46.35</v>
      </c>
      <c r="E61" s="40" t="s">
        <v>14</v>
      </c>
      <c r="F61" s="40" t="n">
        <v>7.68</v>
      </c>
      <c r="G61" s="40" t="s">
        <v>14</v>
      </c>
      <c r="H61" s="40" t="s">
        <v>14</v>
      </c>
      <c r="I61" s="40" t="s">
        <v>14</v>
      </c>
      <c r="XFC61" s="6"/>
      <c r="XFD61" s="6"/>
    </row>
    <row r="62" customFormat="false" ht="15" hidden="false" customHeight="false" outlineLevel="0" collapsed="false">
      <c r="B62" s="38" t="str">
        <f aca="false">TEXT(C62, "YYYY-MM")</f>
        <v>2025-04</v>
      </c>
      <c r="C62" s="39" t="n">
        <v>45762</v>
      </c>
      <c r="D62" s="40" t="n">
        <v>70</v>
      </c>
      <c r="E62" s="40" t="s">
        <v>14</v>
      </c>
      <c r="F62" s="40" t="s">
        <v>14</v>
      </c>
      <c r="G62" s="40" t="s">
        <v>14</v>
      </c>
      <c r="H62" s="40" t="s">
        <v>14</v>
      </c>
      <c r="I62" s="40" t="s">
        <v>14</v>
      </c>
      <c r="XFC62" s="6"/>
      <c r="XFD62" s="6"/>
    </row>
    <row r="63" customFormat="false" ht="15" hidden="false" customHeight="false" outlineLevel="0" collapsed="false">
      <c r="B63" s="38" t="str">
        <f aca="false">TEXT(C63, "YYYY-MM")</f>
        <v>2025-04</v>
      </c>
      <c r="C63" s="39" t="n">
        <v>45755</v>
      </c>
      <c r="D63" s="40" t="n">
        <v>48.75</v>
      </c>
      <c r="E63" s="40" t="s">
        <v>14</v>
      </c>
      <c r="F63" s="40" t="s">
        <v>14</v>
      </c>
      <c r="G63" s="40" t="s">
        <v>14</v>
      </c>
      <c r="H63" s="40" t="s">
        <v>14</v>
      </c>
      <c r="I63" s="40" t="s">
        <v>14</v>
      </c>
      <c r="XFC63" s="6"/>
      <c r="XFD63" s="6"/>
    </row>
    <row r="64" customFormat="false" ht="15" hidden="false" customHeight="false" outlineLevel="0" collapsed="false">
      <c r="B64" s="38" t="str">
        <f aca="false">TEXT(C64, "YYYY-MM")</f>
        <v>2025-04</v>
      </c>
      <c r="C64" s="39" t="n">
        <v>45748</v>
      </c>
      <c r="D64" s="40" t="n">
        <v>45.25</v>
      </c>
      <c r="E64" s="40" t="n">
        <v>5</v>
      </c>
      <c r="F64" s="40" t="n">
        <v>12.97</v>
      </c>
      <c r="G64" s="40" t="s">
        <v>14</v>
      </c>
      <c r="H64" s="40" t="s">
        <v>14</v>
      </c>
      <c r="I64" s="40" t="s">
        <v>14</v>
      </c>
      <c r="XFC64" s="6"/>
      <c r="XFD64" s="6"/>
    </row>
    <row r="65" customFormat="false" ht="15" hidden="false" customHeight="false" outlineLevel="0" collapsed="false">
      <c r="B65" s="32" t="str">
        <f aca="false">TEXT(C65, "YYYY-MM")</f>
        <v>2025-03</v>
      </c>
      <c r="C65" s="33" t="n">
        <v>45741</v>
      </c>
      <c r="D65" s="34" t="n">
        <v>44.75</v>
      </c>
      <c r="E65" s="34" t="s">
        <v>14</v>
      </c>
      <c r="F65" s="34" t="n">
        <v>12.48</v>
      </c>
      <c r="G65" s="34" t="s">
        <v>14</v>
      </c>
      <c r="H65" s="34" t="s">
        <v>14</v>
      </c>
      <c r="I65" s="34" t="s">
        <v>14</v>
      </c>
      <c r="XFC65" s="6"/>
      <c r="XFD65" s="6"/>
    </row>
    <row r="66" customFormat="false" ht="15" hidden="false" customHeight="false" outlineLevel="0" collapsed="false">
      <c r="B66" s="32" t="str">
        <f aca="false">TEXT(C66, "YYYY-MM")</f>
        <v>2025-03</v>
      </c>
      <c r="C66" s="33" t="n">
        <v>45734</v>
      </c>
      <c r="D66" s="34" t="n">
        <v>33.7</v>
      </c>
      <c r="E66" s="34" t="s">
        <v>14</v>
      </c>
      <c r="F66" s="34" t="s">
        <v>14</v>
      </c>
      <c r="G66" s="34" t="s">
        <v>14</v>
      </c>
      <c r="H66" s="34" t="s">
        <v>14</v>
      </c>
      <c r="I66" s="34" t="s">
        <v>14</v>
      </c>
      <c r="XFC66" s="6"/>
      <c r="XFD66" s="6"/>
    </row>
    <row r="67" customFormat="false" ht="15" hidden="false" customHeight="false" outlineLevel="0" collapsed="false">
      <c r="B67" s="32" t="str">
        <f aca="false">TEXT(C67, "YYYY-MM")</f>
        <v>2025-03</v>
      </c>
      <c r="C67" s="33" t="n">
        <v>45727</v>
      </c>
      <c r="D67" s="34" t="n">
        <v>43.7</v>
      </c>
      <c r="E67" s="34" t="n">
        <v>19.6</v>
      </c>
      <c r="F67" s="34" t="s">
        <v>14</v>
      </c>
      <c r="G67" s="34" t="n">
        <v>140.17</v>
      </c>
      <c r="H67" s="34" t="s">
        <v>14</v>
      </c>
      <c r="I67" s="34" t="s">
        <v>14</v>
      </c>
      <c r="XFC67" s="6"/>
      <c r="XFD67" s="6"/>
    </row>
    <row r="68" customFormat="false" ht="15" hidden="false" customHeight="false" outlineLevel="0" collapsed="false">
      <c r="B68" s="32" t="str">
        <f aca="false">TEXT(C68, "YYYY-MM")</f>
        <v>2025-03</v>
      </c>
      <c r="C68" s="33" t="n">
        <v>45720</v>
      </c>
      <c r="D68" s="34" t="n">
        <v>48.65</v>
      </c>
      <c r="E68" s="34" t="s">
        <v>14</v>
      </c>
      <c r="F68" s="34" t="s">
        <v>14</v>
      </c>
      <c r="G68" s="34" t="s">
        <v>14</v>
      </c>
      <c r="H68" s="34" t="s">
        <v>14</v>
      </c>
      <c r="I68" s="34" t="s">
        <v>14</v>
      </c>
    </row>
    <row r="69" customFormat="false" ht="15" hidden="false" customHeight="false" outlineLevel="0" collapsed="false">
      <c r="B69" s="38" t="str">
        <f aca="false">TEXT(C69, "YYYY-MM")</f>
        <v>2025-02</v>
      </c>
      <c r="C69" s="39" t="n">
        <v>45713</v>
      </c>
      <c r="D69" s="40" t="n">
        <v>46.25</v>
      </c>
      <c r="E69" s="40" t="n">
        <v>21</v>
      </c>
      <c r="F69" s="40" t="n">
        <v>13.17</v>
      </c>
      <c r="G69" s="40" t="s">
        <v>14</v>
      </c>
      <c r="H69" s="40" t="s">
        <v>14</v>
      </c>
      <c r="I69" s="40" t="s">
        <v>14</v>
      </c>
    </row>
    <row r="70" customFormat="false" ht="15" hidden="false" customHeight="false" outlineLevel="0" collapsed="false">
      <c r="B70" s="38" t="str">
        <f aca="false">TEXT(C70, "YYYY-MM")</f>
        <v>2025-02</v>
      </c>
      <c r="C70" s="39" t="n">
        <v>45706</v>
      </c>
      <c r="D70" s="40" t="n">
        <v>21</v>
      </c>
      <c r="E70" s="40" t="s">
        <v>14</v>
      </c>
      <c r="F70" s="40" t="s">
        <v>14</v>
      </c>
      <c r="G70" s="40" t="s">
        <v>14</v>
      </c>
      <c r="H70" s="40" t="s">
        <v>14</v>
      </c>
      <c r="I70" s="40" t="s">
        <v>14</v>
      </c>
    </row>
    <row r="71" customFormat="false" ht="15" hidden="false" customHeight="false" outlineLevel="0" collapsed="false">
      <c r="B71" s="38" t="str">
        <f aca="false">TEXT(C71, "YYYY-MM")</f>
        <v>2025-02</v>
      </c>
      <c r="C71" s="39" t="n">
        <v>45699</v>
      </c>
      <c r="D71" s="40" t="n">
        <v>34.2</v>
      </c>
      <c r="E71" s="40" t="s">
        <v>14</v>
      </c>
      <c r="F71" s="40" t="s">
        <v>14</v>
      </c>
      <c r="G71" s="40" t="s">
        <v>14</v>
      </c>
      <c r="H71" s="40" t="s">
        <v>14</v>
      </c>
      <c r="I71" s="40" t="s">
        <v>14</v>
      </c>
    </row>
    <row r="72" customFormat="false" ht="15" hidden="false" customHeight="false" outlineLevel="0" collapsed="false">
      <c r="B72" s="38" t="str">
        <f aca="false">TEXT(C72, "YYYY-MM")</f>
        <v>2025-02</v>
      </c>
      <c r="C72" s="39" t="n">
        <v>45695</v>
      </c>
      <c r="D72" s="40"/>
      <c r="E72" s="40" t="s">
        <v>14</v>
      </c>
      <c r="F72" s="40" t="s">
        <v>14</v>
      </c>
      <c r="G72" s="40" t="s">
        <v>14</v>
      </c>
      <c r="H72" s="40" t="s">
        <v>14</v>
      </c>
      <c r="I72" s="40" t="s">
        <v>14</v>
      </c>
    </row>
    <row r="73" customFormat="false" ht="15" hidden="false" customHeight="false" outlineLevel="0" collapsed="false">
      <c r="B73" s="38" t="str">
        <f aca="false">TEXT(C73, "YYYY-MM")</f>
        <v>2025-02</v>
      </c>
      <c r="C73" s="39" t="n">
        <v>45692</v>
      </c>
      <c r="D73" s="40" t="n">
        <v>42.05</v>
      </c>
      <c r="E73" s="40" t="s">
        <v>14</v>
      </c>
      <c r="F73" s="40" t="s">
        <v>14</v>
      </c>
      <c r="G73" s="40" t="s">
        <v>14</v>
      </c>
      <c r="H73" s="40" t="s">
        <v>14</v>
      </c>
      <c r="I73" s="40" t="s">
        <v>14</v>
      </c>
    </row>
    <row r="74" customFormat="false" ht="15" hidden="false" customHeight="false" outlineLevel="0" collapsed="false">
      <c r="B74" s="35" t="str">
        <f aca="false">TEXT(C74, "YYYY-MM")</f>
        <v>2025-01</v>
      </c>
      <c r="C74" s="36" t="n">
        <v>45685</v>
      </c>
      <c r="D74" s="37" t="n">
        <v>63.75</v>
      </c>
      <c r="E74" s="37" t="n">
        <v>5</v>
      </c>
      <c r="F74" s="37" t="s">
        <v>14</v>
      </c>
      <c r="G74" s="37" t="s">
        <v>14</v>
      </c>
      <c r="H74" s="37" t="n">
        <v>20</v>
      </c>
      <c r="I74" s="37" t="n">
        <v>200</v>
      </c>
    </row>
    <row r="75" customFormat="false" ht="15" hidden="false" customHeight="false" outlineLevel="0" collapsed="false">
      <c r="B75" s="35" t="str">
        <f aca="false">TEXT(C75, "YYYY-MM")</f>
        <v>2025-01</v>
      </c>
      <c r="C75" s="36" t="n">
        <v>45680</v>
      </c>
      <c r="D75" s="37" t="s">
        <v>14</v>
      </c>
      <c r="E75" s="37" t="s">
        <v>14</v>
      </c>
      <c r="F75" s="37" t="s">
        <v>14</v>
      </c>
      <c r="G75" s="37" t="s">
        <v>14</v>
      </c>
      <c r="H75" s="37" t="n">
        <v>3</v>
      </c>
      <c r="I75" s="37" t="n">
        <v>275</v>
      </c>
    </row>
    <row r="76" customFormat="false" ht="17" hidden="false" customHeight="true" outlineLevel="0" collapsed="false">
      <c r="B76" s="32" t="str">
        <f aca="false">TEXT(C76, "YYYY-MM")</f>
        <v>2025-01</v>
      </c>
      <c r="C76" s="33" t="n">
        <v>45678</v>
      </c>
      <c r="D76" s="34" t="n">
        <v>31.85</v>
      </c>
      <c r="E76" s="34" t="s">
        <v>14</v>
      </c>
      <c r="F76" s="34" t="s">
        <v>14</v>
      </c>
      <c r="G76" s="34" t="s">
        <v>14</v>
      </c>
      <c r="H76" s="34" t="s">
        <v>14</v>
      </c>
      <c r="I76" s="34" t="s">
        <v>14</v>
      </c>
    </row>
    <row r="77" customFormat="false" ht="17" hidden="false" customHeight="true" outlineLevel="0" collapsed="false">
      <c r="B77" s="32" t="str">
        <f aca="false">TEXT(C77, "YYYY-MM")</f>
        <v>2025-01</v>
      </c>
      <c r="C77" s="33" t="n">
        <v>45671</v>
      </c>
      <c r="D77" s="34" t="n">
        <v>44.25</v>
      </c>
      <c r="E77" s="34" t="s">
        <v>14</v>
      </c>
      <c r="F77" s="34" t="s">
        <v>14</v>
      </c>
      <c r="G77" s="34" t="s">
        <v>14</v>
      </c>
      <c r="H77" s="34" t="s">
        <v>14</v>
      </c>
      <c r="I77" s="34" t="s">
        <v>14</v>
      </c>
    </row>
    <row r="78" customFormat="false" ht="17" hidden="false" customHeight="true" outlineLevel="0" collapsed="false">
      <c r="B78" s="32" t="str">
        <f aca="false">TEXT(C78, "YYYY-MM")</f>
        <v>2025-01</v>
      </c>
      <c r="C78" s="33" t="n">
        <v>45664</v>
      </c>
      <c r="D78" s="34" t="n">
        <v>27.5</v>
      </c>
      <c r="E78" s="34" t="n">
        <v>31</v>
      </c>
      <c r="F78" s="34" t="s">
        <v>14</v>
      </c>
      <c r="G78" s="34" t="s">
        <v>14</v>
      </c>
      <c r="H78" s="34" t="s">
        <v>14</v>
      </c>
      <c r="I78" s="34" t="s">
        <v>14</v>
      </c>
    </row>
    <row r="79" customFormat="false" ht="17" hidden="false" customHeight="true" outlineLevel="0" collapsed="false">
      <c r="B79" s="43" t="str">
        <f aca="false">TEXT(C79, "YYYY-MM")</f>
        <v>2024-12</v>
      </c>
      <c r="C79" s="44" t="n">
        <v>45657</v>
      </c>
      <c r="D79" s="45" t="s">
        <v>15</v>
      </c>
      <c r="E79" s="45"/>
      <c r="F79" s="45"/>
      <c r="G79" s="45"/>
      <c r="H79" s="45"/>
      <c r="I79" s="45"/>
    </row>
    <row r="80" customFormat="false" ht="17" hidden="false" customHeight="true" outlineLevel="0" collapsed="false">
      <c r="B80" s="43" t="str">
        <f aca="false">TEXT(C80, "YYYY-MM")</f>
        <v>2024-12</v>
      </c>
      <c r="C80" s="44" t="n">
        <v>45650</v>
      </c>
      <c r="D80" s="45" t="s">
        <v>15</v>
      </c>
      <c r="E80" s="45"/>
      <c r="F80" s="45"/>
      <c r="G80" s="45"/>
      <c r="H80" s="45"/>
      <c r="I80" s="45"/>
    </row>
    <row r="81" customFormat="false" ht="17" hidden="false" customHeight="true" outlineLevel="0" collapsed="false">
      <c r="B81" s="32" t="str">
        <f aca="false">TEXT(C81, "YYYY-MM")</f>
        <v>2024-12</v>
      </c>
      <c r="C81" s="33" t="n">
        <v>45643</v>
      </c>
      <c r="D81" s="34" t="n">
        <v>52.35</v>
      </c>
      <c r="E81" s="34" t="s">
        <v>14</v>
      </c>
      <c r="F81" s="34" t="s">
        <v>14</v>
      </c>
      <c r="G81" s="34" t="s">
        <v>14</v>
      </c>
      <c r="H81" s="34" t="s">
        <v>14</v>
      </c>
      <c r="I81" s="34" t="s">
        <v>14</v>
      </c>
    </row>
    <row r="82" customFormat="false" ht="17" hidden="false" customHeight="true" outlineLevel="0" collapsed="false">
      <c r="B82" s="32" t="str">
        <f aca="false">TEXT(C82, "YYYY-MM")</f>
        <v>2024-12</v>
      </c>
      <c r="C82" s="33" t="n">
        <v>45636</v>
      </c>
      <c r="D82" s="34" t="n">
        <v>37.85</v>
      </c>
      <c r="E82" s="34" t="s">
        <v>14</v>
      </c>
      <c r="F82" s="34" t="n">
        <v>19.35</v>
      </c>
      <c r="G82" s="34" t="s">
        <v>14</v>
      </c>
      <c r="H82" s="34" t="s">
        <v>14</v>
      </c>
      <c r="I82" s="34" t="s">
        <v>14</v>
      </c>
    </row>
    <row r="83" customFormat="false" ht="17" hidden="false" customHeight="true" outlineLevel="0" collapsed="false">
      <c r="B83" s="32" t="str">
        <f aca="false">TEXT(C83, "YYYY-MM")</f>
        <v>2024-12</v>
      </c>
      <c r="C83" s="33" t="n">
        <v>45629</v>
      </c>
      <c r="D83" s="34" t="n">
        <v>49.15</v>
      </c>
      <c r="E83" s="34" t="n">
        <v>8.9</v>
      </c>
      <c r="F83" s="34" t="s">
        <v>14</v>
      </c>
      <c r="G83" s="34" t="s">
        <v>14</v>
      </c>
      <c r="H83" s="34" t="s">
        <v>14</v>
      </c>
      <c r="I83" s="34" t="s">
        <v>14</v>
      </c>
    </row>
    <row r="84" customFormat="false" ht="17" hidden="false" customHeight="true" outlineLevel="0" collapsed="false">
      <c r="B84" s="38" t="str">
        <f aca="false">TEXT(C84, "YYYY-MM")</f>
        <v>2024-11</v>
      </c>
      <c r="C84" s="39" t="n">
        <v>45622</v>
      </c>
      <c r="D84" s="40" t="n">
        <v>41.35</v>
      </c>
      <c r="E84" s="40" t="s">
        <v>14</v>
      </c>
      <c r="F84" s="40" t="s">
        <v>14</v>
      </c>
      <c r="G84" s="40" t="s">
        <v>14</v>
      </c>
      <c r="H84" s="40" t="s">
        <v>14</v>
      </c>
      <c r="I84" s="40" t="s">
        <v>14</v>
      </c>
    </row>
    <row r="85" customFormat="false" ht="17" hidden="false" customHeight="true" outlineLevel="0" collapsed="false">
      <c r="B85" s="38" t="str">
        <f aca="false">TEXT(C85, "YYYY-MM")</f>
        <v>2024-11</v>
      </c>
      <c r="C85" s="39" t="n">
        <v>45615</v>
      </c>
      <c r="D85" s="40" t="n">
        <v>31</v>
      </c>
      <c r="E85" s="40" t="s">
        <v>14</v>
      </c>
      <c r="F85" s="40" t="s">
        <v>14</v>
      </c>
      <c r="G85" s="40" t="s">
        <v>14</v>
      </c>
      <c r="H85" s="40" t="s">
        <v>14</v>
      </c>
      <c r="I85" s="40" t="s">
        <v>14</v>
      </c>
    </row>
    <row r="86" customFormat="false" ht="17" hidden="false" customHeight="true" outlineLevel="0" collapsed="false">
      <c r="B86" s="38" t="str">
        <f aca="false">TEXT(C86, "YYYY-MM")</f>
        <v>2024-11</v>
      </c>
      <c r="C86" s="39" t="n">
        <v>45608</v>
      </c>
      <c r="D86" s="40" t="n">
        <v>56.7</v>
      </c>
      <c r="E86" s="40" t="s">
        <v>14</v>
      </c>
      <c r="F86" s="40" t="n">
        <v>2.9</v>
      </c>
      <c r="G86" s="40" t="s">
        <v>14</v>
      </c>
      <c r="H86" s="40" t="s">
        <v>14</v>
      </c>
      <c r="I86" s="40" t="s">
        <v>14</v>
      </c>
    </row>
    <row r="87" customFormat="false" ht="17" hidden="false" customHeight="true" outlineLevel="0" collapsed="false">
      <c r="B87" s="38" t="str">
        <f aca="false">TEXT(C87, "YYYY-MM")</f>
        <v>2024-11</v>
      </c>
      <c r="C87" s="39" t="n">
        <v>45601</v>
      </c>
      <c r="D87" s="40" t="n">
        <v>30.3</v>
      </c>
      <c r="E87" s="40" t="s">
        <v>14</v>
      </c>
      <c r="F87" s="40" t="n">
        <v>3.5</v>
      </c>
      <c r="G87" s="40" t="s">
        <v>14</v>
      </c>
      <c r="H87" s="40" t="s">
        <v>14</v>
      </c>
      <c r="I87" s="40" t="s">
        <v>14</v>
      </c>
    </row>
    <row r="88" customFormat="false" ht="17" hidden="false" customHeight="true" outlineLevel="0" collapsed="false">
      <c r="B88" s="32" t="str">
        <f aca="false">TEXT(C88, "YYYY-MM")</f>
        <v>2024-10</v>
      </c>
      <c r="C88" s="33" t="n">
        <v>45594</v>
      </c>
      <c r="D88" s="34" t="n">
        <v>44</v>
      </c>
      <c r="E88" s="34" t="s">
        <v>14</v>
      </c>
      <c r="F88" s="34" t="s">
        <v>14</v>
      </c>
      <c r="G88" s="34" t="s">
        <v>14</v>
      </c>
      <c r="H88" s="34" t="s">
        <v>14</v>
      </c>
      <c r="I88" s="34" t="s">
        <v>14</v>
      </c>
    </row>
    <row r="89" customFormat="false" ht="17" hidden="false" customHeight="true" outlineLevel="0" collapsed="false">
      <c r="B89" s="35" t="str">
        <f aca="false">TEXT(C89, "YYYY-MM")</f>
        <v>2024-10</v>
      </c>
      <c r="C89" s="36" t="n">
        <v>45595</v>
      </c>
      <c r="D89" s="37" t="s">
        <v>14</v>
      </c>
      <c r="E89" s="37" t="s">
        <v>14</v>
      </c>
      <c r="F89" s="37" t="s">
        <v>14</v>
      </c>
      <c r="G89" s="37" t="s">
        <v>14</v>
      </c>
      <c r="H89" s="37" t="s">
        <v>14</v>
      </c>
      <c r="I89" s="37" t="n">
        <v>802</v>
      </c>
    </row>
    <row r="90" customFormat="false" ht="17" hidden="false" customHeight="true" outlineLevel="0" collapsed="false">
      <c r="B90" s="32" t="str">
        <f aca="false">TEXT(C90, "YYYY-MM")</f>
        <v>2024-10</v>
      </c>
      <c r="C90" s="33" t="n">
        <v>45587</v>
      </c>
      <c r="D90" s="34" t="n">
        <v>35</v>
      </c>
      <c r="E90" s="34" t="n">
        <v>20</v>
      </c>
      <c r="F90" s="34" t="s">
        <v>14</v>
      </c>
      <c r="G90" s="34" t="s">
        <v>14</v>
      </c>
      <c r="H90" s="34" t="s">
        <v>14</v>
      </c>
      <c r="I90" s="34" t="s">
        <v>14</v>
      </c>
    </row>
    <row r="91" customFormat="false" ht="17" hidden="false" customHeight="true" outlineLevel="0" collapsed="false">
      <c r="B91" s="32" t="str">
        <f aca="false">TEXT(C91, "YYYY-MM")</f>
        <v>2024-10</v>
      </c>
      <c r="C91" s="33" t="n">
        <v>45580</v>
      </c>
      <c r="D91" s="34" t="n">
        <v>58</v>
      </c>
      <c r="E91" s="34" t="s">
        <v>14</v>
      </c>
      <c r="F91" s="34" t="n">
        <v>3.25</v>
      </c>
      <c r="G91" s="34" t="s">
        <v>14</v>
      </c>
      <c r="H91" s="34" t="s">
        <v>14</v>
      </c>
      <c r="I91" s="34" t="s">
        <v>14</v>
      </c>
    </row>
    <row r="92" customFormat="false" ht="17" hidden="false" customHeight="true" outlineLevel="0" collapsed="false">
      <c r="B92" s="32" t="str">
        <f aca="false">TEXT(C92, "YYYY-MM")</f>
        <v>2024-10</v>
      </c>
      <c r="C92" s="33" t="n">
        <v>45573</v>
      </c>
      <c r="D92" s="34" t="n">
        <v>34.6</v>
      </c>
      <c r="E92" s="34" t="s">
        <v>14</v>
      </c>
      <c r="F92" s="34" t="s">
        <v>14</v>
      </c>
      <c r="G92" s="34" t="s">
        <v>14</v>
      </c>
      <c r="H92" s="34" t="s">
        <v>14</v>
      </c>
      <c r="I92" s="34" t="s">
        <v>14</v>
      </c>
    </row>
    <row r="93" customFormat="false" ht="17" hidden="false" customHeight="true" outlineLevel="0" collapsed="false">
      <c r="B93" s="35" t="str">
        <f aca="false">TEXT(C93, "YYYY-MM")</f>
        <v>2024-10</v>
      </c>
      <c r="C93" s="36" t="n">
        <v>45572</v>
      </c>
      <c r="D93" s="37"/>
      <c r="E93" s="37"/>
      <c r="F93" s="37"/>
      <c r="G93" s="37"/>
      <c r="H93" s="37"/>
      <c r="I93" s="37" t="n">
        <v>267</v>
      </c>
    </row>
    <row r="94" customFormat="false" ht="17" hidden="false" customHeight="true" outlineLevel="0" collapsed="false">
      <c r="B94" s="32" t="str">
        <f aca="false">TEXT(C94, "YYYY-MM")</f>
        <v>2024-10</v>
      </c>
      <c r="C94" s="33" t="n">
        <v>45566</v>
      </c>
      <c r="D94" s="34" t="n">
        <v>39.4</v>
      </c>
      <c r="E94" s="34" t="s">
        <v>14</v>
      </c>
      <c r="F94" s="34" t="s">
        <v>14</v>
      </c>
      <c r="G94" s="34" t="s">
        <v>14</v>
      </c>
      <c r="H94" s="34" t="s">
        <v>14</v>
      </c>
      <c r="I94" s="34" t="s">
        <v>14</v>
      </c>
    </row>
    <row r="95" customFormat="false" ht="17" hidden="false" customHeight="true" outlineLevel="0" collapsed="false">
      <c r="B95" s="38" t="str">
        <f aca="false">TEXT(C95, "YYYY-MM")</f>
        <v>2024-09</v>
      </c>
      <c r="C95" s="39" t="n">
        <v>45559</v>
      </c>
      <c r="D95" s="40" t="n">
        <v>40.15</v>
      </c>
      <c r="E95" s="40" t="s">
        <v>14</v>
      </c>
      <c r="F95" s="40" t="s">
        <v>14</v>
      </c>
      <c r="G95" s="40" t="s">
        <v>14</v>
      </c>
      <c r="H95" s="40" t="s">
        <v>14</v>
      </c>
      <c r="I95" s="40" t="s">
        <v>14</v>
      </c>
    </row>
    <row r="96" customFormat="false" ht="17" hidden="false" customHeight="true" outlineLevel="0" collapsed="false">
      <c r="B96" s="38" t="str">
        <f aca="false">TEXT(C96, "YYYY-MM")</f>
        <v>2024-09</v>
      </c>
      <c r="C96" s="39" t="n">
        <v>45552</v>
      </c>
      <c r="D96" s="40" t="n">
        <v>69.25</v>
      </c>
      <c r="E96" s="40" t="s">
        <v>14</v>
      </c>
      <c r="F96" s="40" t="s">
        <v>14</v>
      </c>
      <c r="G96" s="40" t="s">
        <v>14</v>
      </c>
      <c r="H96" s="40" t="s">
        <v>14</v>
      </c>
      <c r="I96" s="40" t="s">
        <v>14</v>
      </c>
    </row>
    <row r="97" customFormat="false" ht="17" hidden="false" customHeight="true" outlineLevel="0" collapsed="false">
      <c r="B97" s="38" t="str">
        <f aca="false">TEXT(C97, "YYYY-MM")</f>
        <v>2024-09</v>
      </c>
      <c r="C97" s="39" t="n">
        <v>45545</v>
      </c>
      <c r="D97" s="40" t="n">
        <v>55.85</v>
      </c>
      <c r="E97" s="40" t="s">
        <v>14</v>
      </c>
      <c r="F97" s="40" t="s">
        <v>14</v>
      </c>
      <c r="G97" s="40" t="s">
        <v>14</v>
      </c>
      <c r="H97" s="40" t="s">
        <v>14</v>
      </c>
      <c r="I97" s="40" t="s">
        <v>14</v>
      </c>
    </row>
    <row r="98" customFormat="false" ht="17" hidden="false" customHeight="true" outlineLevel="0" collapsed="false">
      <c r="B98" s="35" t="str">
        <f aca="false">TEXT(C98, "YYYY-MM")</f>
        <v>2024-09</v>
      </c>
      <c r="C98" s="36" t="n">
        <v>45539</v>
      </c>
      <c r="D98" s="37"/>
      <c r="E98" s="37"/>
      <c r="F98" s="37"/>
      <c r="G98" s="37"/>
      <c r="H98" s="37"/>
      <c r="I98" s="37" t="n">
        <v>50</v>
      </c>
    </row>
    <row r="99" customFormat="false" ht="17" hidden="false" customHeight="true" outlineLevel="0" collapsed="false">
      <c r="B99" s="38" t="str">
        <f aca="false">TEXT(C99, "YYYY-MM")</f>
        <v>2024-09</v>
      </c>
      <c r="C99" s="39" t="n">
        <v>45538</v>
      </c>
      <c r="D99" s="40" t="n">
        <v>54.45</v>
      </c>
      <c r="E99" s="40" t="n">
        <v>15</v>
      </c>
      <c r="F99" s="40" t="n">
        <v>44.83</v>
      </c>
      <c r="G99" s="40" t="s">
        <v>14</v>
      </c>
      <c r="H99" s="40" t="s">
        <v>14</v>
      </c>
      <c r="I99" s="40" t="s">
        <v>14</v>
      </c>
    </row>
    <row r="100" customFormat="false" ht="17" hidden="false" customHeight="true" outlineLevel="0" collapsed="false">
      <c r="B100" s="32" t="str">
        <f aca="false">TEXT(C100, "YYYY-MM")</f>
        <v>2024-08</v>
      </c>
      <c r="C100" s="33" t="n">
        <v>45531</v>
      </c>
      <c r="D100" s="34" t="n">
        <v>46.25</v>
      </c>
      <c r="E100" s="34" t="s">
        <v>14</v>
      </c>
      <c r="F100" s="34" t="n">
        <v>17.16</v>
      </c>
      <c r="G100" s="34" t="s">
        <v>14</v>
      </c>
      <c r="H100" s="34" t="s">
        <v>14</v>
      </c>
      <c r="I100" s="34" t="s">
        <v>14</v>
      </c>
    </row>
    <row r="101" customFormat="false" ht="17" hidden="false" customHeight="true" outlineLevel="0" collapsed="false">
      <c r="B101" s="32" t="str">
        <f aca="false">TEXT(C101, "YYYY-MM")</f>
        <v>2024-08</v>
      </c>
      <c r="C101" s="33" t="n">
        <v>45524</v>
      </c>
      <c r="D101" s="34" t="n">
        <v>39.55</v>
      </c>
      <c r="E101" s="34" t="s">
        <v>14</v>
      </c>
      <c r="F101" s="34" t="n">
        <v>10.11</v>
      </c>
      <c r="G101" s="34" t="s">
        <v>14</v>
      </c>
      <c r="H101" s="34" t="s">
        <v>14</v>
      </c>
      <c r="I101" s="34" t="s">
        <v>14</v>
      </c>
    </row>
    <row r="102" customFormat="false" ht="17" hidden="false" customHeight="true" outlineLevel="0" collapsed="false">
      <c r="B102" s="32" t="str">
        <f aca="false">TEXT(C102, "YYYY-MM")</f>
        <v>2024-08</v>
      </c>
      <c r="C102" s="33" t="n">
        <v>45517</v>
      </c>
      <c r="D102" s="34" t="n">
        <v>47.65</v>
      </c>
      <c r="E102" s="34" t="s">
        <v>14</v>
      </c>
      <c r="F102" s="34" t="s">
        <v>14</v>
      </c>
      <c r="G102" s="34" t="s">
        <v>14</v>
      </c>
      <c r="H102" s="34" t="s">
        <v>14</v>
      </c>
      <c r="I102" s="34" t="s">
        <v>14</v>
      </c>
    </row>
    <row r="103" customFormat="false" ht="17" hidden="false" customHeight="true" outlineLevel="0" collapsed="false">
      <c r="B103" s="32" t="str">
        <f aca="false">TEXT(C103, "YYYY-MM")</f>
        <v>2024-08</v>
      </c>
      <c r="C103" s="33" t="n">
        <v>45510</v>
      </c>
      <c r="D103" s="34" t="n">
        <v>41.05</v>
      </c>
      <c r="E103" s="34" t="s">
        <v>14</v>
      </c>
      <c r="F103" s="34" t="s">
        <v>14</v>
      </c>
      <c r="G103" s="34" t="s">
        <v>14</v>
      </c>
      <c r="H103" s="34" t="s">
        <v>14</v>
      </c>
      <c r="I103" s="34" t="s">
        <v>14</v>
      </c>
    </row>
    <row r="104" customFormat="false" ht="17" hidden="false" customHeight="true" outlineLevel="0" collapsed="false">
      <c r="B104" s="38" t="str">
        <f aca="false">TEXT(C104, "YYYY-MM")</f>
        <v>2024-07</v>
      </c>
      <c r="C104" s="39" t="n">
        <v>45503</v>
      </c>
      <c r="D104" s="40" t="n">
        <v>79.45</v>
      </c>
      <c r="E104" s="40" t="s">
        <v>14</v>
      </c>
      <c r="F104" s="40" t="s">
        <v>14</v>
      </c>
      <c r="G104" s="40" t="s">
        <v>14</v>
      </c>
      <c r="H104" s="40" t="s">
        <v>14</v>
      </c>
      <c r="I104" s="40" t="s">
        <v>14</v>
      </c>
    </row>
    <row r="105" customFormat="false" ht="17" hidden="false" customHeight="true" outlineLevel="0" collapsed="false">
      <c r="B105" s="38" t="str">
        <f aca="false">TEXT(C105, "YYYY-MM")</f>
        <v>2024-07</v>
      </c>
      <c r="C105" s="39" t="n">
        <v>45496</v>
      </c>
      <c r="D105" s="40" t="n">
        <v>77.55</v>
      </c>
      <c r="E105" s="40" t="s">
        <v>14</v>
      </c>
      <c r="F105" s="40" t="s">
        <v>14</v>
      </c>
      <c r="G105" s="40" t="s">
        <v>14</v>
      </c>
      <c r="H105" s="40" t="s">
        <v>14</v>
      </c>
      <c r="I105" s="40" t="s">
        <v>14</v>
      </c>
    </row>
    <row r="106" customFormat="false" ht="17" hidden="false" customHeight="true" outlineLevel="0" collapsed="false">
      <c r="B106" s="38" t="str">
        <f aca="false">TEXT(C106, "YYYY-MM")</f>
        <v>2024-07</v>
      </c>
      <c r="C106" s="39" t="n">
        <v>45489</v>
      </c>
      <c r="D106" s="40" t="n">
        <v>38.6</v>
      </c>
      <c r="E106" s="40" t="s">
        <v>14</v>
      </c>
      <c r="F106" s="40" t="n">
        <v>40.23</v>
      </c>
      <c r="G106" s="40" t="s">
        <v>14</v>
      </c>
      <c r="H106" s="40" t="s">
        <v>14</v>
      </c>
      <c r="I106" s="40" t="s">
        <v>14</v>
      </c>
    </row>
    <row r="107" customFormat="false" ht="17" hidden="false" customHeight="true" outlineLevel="0" collapsed="false">
      <c r="B107" s="38" t="str">
        <f aca="false">TEXT(C107, "YYYY-MM")</f>
        <v>2024-07</v>
      </c>
      <c r="C107" s="39" t="n">
        <v>45482</v>
      </c>
      <c r="D107" s="40" t="n">
        <v>54.05</v>
      </c>
      <c r="E107" s="40" t="s">
        <v>14</v>
      </c>
      <c r="F107" s="40" t="s">
        <v>14</v>
      </c>
      <c r="G107" s="40" t="s">
        <v>14</v>
      </c>
      <c r="H107" s="40" t="s">
        <v>14</v>
      </c>
      <c r="I107" s="40" t="s">
        <v>14</v>
      </c>
    </row>
    <row r="108" customFormat="false" ht="17" hidden="false" customHeight="true" outlineLevel="0" collapsed="false">
      <c r="B108" s="38" t="str">
        <f aca="false">TEXT(C108, "YYYY-MM")</f>
        <v>2024-07</v>
      </c>
      <c r="C108" s="39" t="n">
        <v>45475</v>
      </c>
      <c r="D108" s="40" t="n">
        <v>41.85</v>
      </c>
      <c r="E108" s="40" t="s">
        <v>14</v>
      </c>
      <c r="F108" s="40" t="s">
        <v>14</v>
      </c>
      <c r="G108" s="40" t="s">
        <v>14</v>
      </c>
      <c r="H108" s="40" t="s">
        <v>14</v>
      </c>
      <c r="I108" s="40" t="s">
        <v>14</v>
      </c>
    </row>
  </sheetData>
  <mergeCells count="6">
    <mergeCell ref="D10:E10"/>
    <mergeCell ref="F10:I10"/>
    <mergeCell ref="D50:I50"/>
    <mergeCell ref="D51:I51"/>
    <mergeCell ref="D79:I79"/>
    <mergeCell ref="D80:I8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FÉVRIER 2026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'2026-01'!G22</f>
        <v>12.8800000000001</v>
      </c>
      <c r="H8" s="69"/>
      <c r="J8" s="70"/>
      <c r="L8" s="71" t="s">
        <v>18</v>
      </c>
      <c r="XFD8" s="6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4.5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20.25</v>
      </c>
      <c r="H16" s="15"/>
      <c r="J16" s="56"/>
      <c r="L16" s="74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0</v>
      </c>
      <c r="H18" s="15"/>
      <c r="J18" s="56"/>
      <c r="L18" s="74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0</v>
      </c>
      <c r="H20" s="15"/>
      <c r="J20" s="56"/>
      <c r="L20" s="74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28.6300000000001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'2026-01'!G68</f>
        <v>464.24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v>200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83" t="n">
        <f aca="false">'2026-01'!G72</f>
        <v>270</v>
      </c>
      <c r="H30" s="15"/>
      <c r="J30" s="56"/>
      <c r="L30" s="71" t="s">
        <v>18</v>
      </c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68"/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7.12000000000012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7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/>
      <c r="F42" s="16"/>
      <c r="G42" s="14"/>
      <c r="H42" s="15"/>
      <c r="J42" s="56"/>
      <c r="L42" s="71" t="s">
        <v>34</v>
      </c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/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7</v>
      </c>
      <c r="H46" s="18"/>
      <c r="I46" s="1"/>
      <c r="J46" s="63"/>
      <c r="L46" s="71" t="s">
        <v>36</v>
      </c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0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/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0</v>
      </c>
      <c r="H56" s="15"/>
      <c r="J56" s="56"/>
      <c r="L56" s="71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66"/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6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/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/>
      <c r="H64" s="18"/>
      <c r="I64" s="1"/>
      <c r="J64" s="63"/>
      <c r="L64" s="71" t="s">
        <v>46</v>
      </c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457.24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v>200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295</v>
      </c>
      <c r="H72" s="15"/>
      <c r="J72" s="56"/>
      <c r="L72" s="90" t="s">
        <v>54</v>
      </c>
      <c r="M72" s="91" t="n">
        <f aca="false">réserveAnniversaire</f>
        <v>25</v>
      </c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/>
      <c r="H74" s="15"/>
      <c r="J74" s="56"/>
      <c r="L74" s="71" t="s">
        <v>56</v>
      </c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-9.12999999999988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JANVIER 2026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'2025-12'!G22</f>
        <v>481.88</v>
      </c>
      <c r="H8" s="69"/>
      <c r="J8" s="70"/>
      <c r="L8" s="71" t="s">
        <v>18</v>
      </c>
      <c r="XFD8" s="6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0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31</v>
      </c>
      <c r="H16" s="15"/>
      <c r="J16" s="56"/>
      <c r="L16" s="74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0</v>
      </c>
      <c r="H18" s="15"/>
      <c r="J18" s="56"/>
      <c r="L18" s="74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500</v>
      </c>
      <c r="H20" s="15"/>
      <c r="J20" s="56"/>
      <c r="L20" s="74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12.8800000000001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'2025-12'!G68</f>
        <v>773.99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réserveCible</f>
        <v>500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83" t="n">
        <f aca="false">'2025-12'!G72</f>
        <v>245</v>
      </c>
      <c r="H30" s="15"/>
      <c r="J30" s="56"/>
      <c r="L30" s="71" t="s">
        <v>18</v>
      </c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68"/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510.87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809.75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/>
      <c r="F42" s="16"/>
      <c r="G42" s="14"/>
      <c r="H42" s="15"/>
      <c r="J42" s="56"/>
      <c r="L42" s="71" t="s">
        <v>34</v>
      </c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800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9.75</v>
      </c>
      <c r="H46" s="18"/>
      <c r="I46" s="1"/>
      <c r="J46" s="63"/>
      <c r="L46" s="71" t="s">
        <v>36</v>
      </c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500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/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500</v>
      </c>
      <c r="H56" s="15"/>
      <c r="J56" s="56"/>
      <c r="L56" s="71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66"/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6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/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/>
      <c r="H64" s="18"/>
      <c r="I64" s="1"/>
      <c r="J64" s="63"/>
      <c r="L64" s="71" t="s">
        <v>46</v>
      </c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464.24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v>200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270</v>
      </c>
      <c r="H72" s="15"/>
      <c r="J72" s="56"/>
      <c r="L72" s="90" t="s">
        <v>54</v>
      </c>
      <c r="M72" s="91" t="n">
        <f aca="false">réserveAnniversaire</f>
        <v>25</v>
      </c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/>
      <c r="H74" s="15"/>
      <c r="J74" s="56"/>
      <c r="L74" s="71" t="s">
        <v>56</v>
      </c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7.12000000000012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DÉCEMBRE 2025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'2025-11'!G22</f>
        <v>426.78</v>
      </c>
      <c r="H8" s="69"/>
      <c r="J8" s="70"/>
      <c r="L8" s="71" t="s">
        <v>18</v>
      </c>
      <c r="XFD8" s="6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0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55.1</v>
      </c>
      <c r="H16" s="15"/>
      <c r="J16" s="56"/>
      <c r="L16" s="74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0</v>
      </c>
      <c r="H18" s="15"/>
      <c r="J18" s="56"/>
      <c r="L18" s="74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0</v>
      </c>
      <c r="H20" s="15"/>
      <c r="J20" s="56"/>
      <c r="L20" s="74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481.88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'2025-11'!G68</f>
        <v>780.99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réserveCible</f>
        <v>500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83" t="n">
        <f aca="false">'2025-11'!G72</f>
        <v>220</v>
      </c>
      <c r="H30" s="15"/>
      <c r="J30" s="56"/>
      <c r="L30" s="71" t="s">
        <v>18</v>
      </c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68" t="n">
        <f aca="false">'2025-11'!G74</f>
        <v>500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-12.23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7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/>
      <c r="F42" s="16"/>
      <c r="G42" s="14"/>
      <c r="H42" s="15"/>
      <c r="J42" s="56"/>
      <c r="L42" s="71" t="s">
        <v>34</v>
      </c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/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7</v>
      </c>
      <c r="H46" s="18"/>
      <c r="I46" s="1"/>
      <c r="J46" s="63"/>
      <c r="L46" s="71" t="s">
        <v>36</v>
      </c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0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/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0</v>
      </c>
      <c r="H56" s="15"/>
      <c r="J56" s="56"/>
      <c r="L56" s="71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66"/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6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/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/>
      <c r="H64" s="18"/>
      <c r="I64" s="1"/>
      <c r="J64" s="63"/>
      <c r="L64" s="71" t="s">
        <v>46</v>
      </c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773.99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réserveCible</f>
        <v>500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245</v>
      </c>
      <c r="H72" s="15"/>
      <c r="J72" s="56"/>
      <c r="L72" s="90" t="s">
        <v>54</v>
      </c>
      <c r="M72" s="91" t="n">
        <f aca="false">réserveAnniversaire</f>
        <v>25</v>
      </c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 t="n">
        <v>500</v>
      </c>
      <c r="H74" s="15"/>
      <c r="J74" s="56"/>
      <c r="L74" s="71" t="s">
        <v>56</v>
      </c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10.8700000000001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NOVEMBRE 2025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'2025-10'!G22</f>
        <v>269.78</v>
      </c>
      <c r="H8" s="69"/>
      <c r="J8" s="70"/>
      <c r="L8" s="71" t="s">
        <v>18</v>
      </c>
      <c r="XFD8" s="6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0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157</v>
      </c>
      <c r="H16" s="15"/>
      <c r="J16" s="56"/>
      <c r="L16" s="74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0</v>
      </c>
      <c r="H18" s="15"/>
      <c r="J18" s="56"/>
      <c r="L18" s="74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0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426.78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'2025-10'!G68</f>
        <v>1066.95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réserveCible</f>
        <v>500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83" t="n">
        <f aca="false">'2025-10'!G72</f>
        <v>195</v>
      </c>
      <c r="H30" s="15"/>
      <c r="J30" s="56"/>
      <c r="L30" s="71" t="s">
        <v>18</v>
      </c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68" t="n">
        <f aca="false">'2025-10'!G74</f>
        <v>250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391.73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300.96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 t="s">
        <v>60</v>
      </c>
      <c r="F42" s="16"/>
      <c r="G42" s="14" t="n">
        <v>40.96</v>
      </c>
      <c r="H42" s="15"/>
      <c r="J42" s="56"/>
      <c r="L42" s="71" t="s">
        <v>34</v>
      </c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250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10</v>
      </c>
      <c r="H46" s="18"/>
      <c r="I46" s="1"/>
      <c r="J46" s="63"/>
      <c r="L46" s="71" t="s">
        <v>36</v>
      </c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15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15</v>
      </c>
      <c r="H52" s="15"/>
      <c r="J52" s="56"/>
      <c r="L52" s="71" t="s">
        <v>40</v>
      </c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/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0</v>
      </c>
      <c r="H56" s="15"/>
      <c r="J56" s="56"/>
      <c r="L56" s="71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66"/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6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/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/>
      <c r="H64" s="18"/>
      <c r="I64" s="1"/>
      <c r="J64" s="63"/>
      <c r="L64" s="71" t="s">
        <v>46</v>
      </c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780.99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réserveCible</f>
        <v>500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220</v>
      </c>
      <c r="H72" s="15"/>
      <c r="J72" s="56"/>
      <c r="L72" s="90" t="s">
        <v>54</v>
      </c>
      <c r="M72" s="91" t="n">
        <f aca="false">réserveAnniversaire</f>
        <v>25</v>
      </c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 t="n">
        <v>500</v>
      </c>
      <c r="H74" s="15"/>
      <c r="J74" s="56"/>
      <c r="L74" s="71" t="s">
        <v>56</v>
      </c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-12.23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OCTOBRE 2025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'2025-09'!G22</f>
        <v>121.58</v>
      </c>
      <c r="H8" s="69"/>
      <c r="J8" s="70"/>
      <c r="L8" s="71" t="s">
        <v>18</v>
      </c>
      <c r="XFD8" s="6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0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148.2</v>
      </c>
      <c r="H16" s="15"/>
      <c r="J16" s="56"/>
      <c r="L16" s="74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0</v>
      </c>
      <c r="H18" s="15"/>
      <c r="J18" s="56"/>
      <c r="L18" s="74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0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269.78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'2025-09'!G68</f>
        <v>1206.26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réserveCible</f>
        <v>500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83" t="n">
        <v>170</v>
      </c>
      <c r="H30" s="15"/>
      <c r="J30" s="56"/>
      <c r="L30" s="71" t="s">
        <v>18</v>
      </c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68" t="n">
        <f aca="false">'2025-09'!G74</f>
        <v>400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257.84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139.31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 t="s">
        <v>60</v>
      </c>
      <c r="F42" s="16"/>
      <c r="G42" s="14" t="n">
        <v>130.81</v>
      </c>
      <c r="H42" s="15"/>
      <c r="J42" s="56"/>
      <c r="L42" s="71" t="s">
        <v>34</v>
      </c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/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8.5</v>
      </c>
      <c r="H46" s="18"/>
      <c r="I46" s="1"/>
      <c r="J46" s="63"/>
      <c r="L46" s="71" t="s">
        <v>36</v>
      </c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0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/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0</v>
      </c>
      <c r="H56" s="15"/>
      <c r="J56" s="56"/>
      <c r="L56" s="71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66"/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6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/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/>
      <c r="H64" s="18"/>
      <c r="I64" s="1"/>
      <c r="J64" s="63"/>
      <c r="L64" s="71" t="s">
        <v>46</v>
      </c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1066.95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réserveCible</f>
        <v>500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195</v>
      </c>
      <c r="H72" s="15"/>
      <c r="J72" s="56"/>
      <c r="L72" s="90" t="s">
        <v>54</v>
      </c>
      <c r="M72" s="91" t="n">
        <f aca="false">réserveAnniversaire</f>
        <v>25</v>
      </c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 t="n">
        <v>250</v>
      </c>
      <c r="H74" s="15"/>
      <c r="J74" s="56"/>
      <c r="L74" s="71" t="s">
        <v>56</v>
      </c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391.73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SEPTEMBRE 2025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'2025-08'!G22</f>
        <v>786.09</v>
      </c>
      <c r="H8" s="69"/>
      <c r="J8" s="70"/>
      <c r="L8" s="71" t="s">
        <v>18</v>
      </c>
      <c r="XFD8" s="6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17.26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87.75</v>
      </c>
      <c r="H16" s="15"/>
      <c r="J16" s="56"/>
      <c r="L16" s="74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0</v>
      </c>
      <c r="H18" s="15"/>
      <c r="J18" s="56"/>
      <c r="L18" s="74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735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121.58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'2025-08'!G68</f>
        <v>981.26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réserveCible</f>
        <v>500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f aca="false">'2025-08'!G72</f>
        <v>275</v>
      </c>
      <c r="H30" s="15"/>
      <c r="J30" s="56"/>
      <c r="L30" s="71" t="s">
        <v>18</v>
      </c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f aca="false">'2025-08'!G74</f>
        <v>900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92.35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510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/>
      <c r="F42" s="16"/>
      <c r="G42" s="14"/>
      <c r="H42" s="15"/>
      <c r="J42" s="56"/>
      <c r="L42" s="71" t="s">
        <v>34</v>
      </c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500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10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735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/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735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66"/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6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/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/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1206.26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réserveCible</f>
        <v>500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300</v>
      </c>
      <c r="H72" s="15"/>
      <c r="J72" s="56"/>
      <c r="L72" s="90" t="s">
        <v>54</v>
      </c>
      <c r="M72" s="91" t="n">
        <f aca="false">réserveAnniversaire</f>
        <v>25</v>
      </c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 t="n">
        <v>400</v>
      </c>
      <c r="H74" s="15"/>
      <c r="J74" s="56"/>
      <c r="L74" s="71" t="s">
        <v>56</v>
      </c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127.84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AOÛT 2025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'2025-07'!G22</f>
        <v>686.86</v>
      </c>
      <c r="H8" s="69"/>
      <c r="J8" s="70"/>
      <c r="L8" s="71" t="s">
        <v>18</v>
      </c>
      <c r="XFD8" s="6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33.67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122.9</v>
      </c>
      <c r="H16" s="15"/>
      <c r="J16" s="56"/>
      <c r="L16" s="74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10</v>
      </c>
      <c r="H18" s="15"/>
      <c r="J18" s="56"/>
      <c r="L18" s="74"/>
      <c r="Q18" s="107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0</v>
      </c>
      <c r="H20" s="15"/>
      <c r="J20" s="56"/>
      <c r="L20" s="74"/>
      <c r="Q20" s="107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786.09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'2025-07'!G68</f>
        <v>988.26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réserveCible</f>
        <v>500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f aca="false">'2025-07'!G72</f>
        <v>250</v>
      </c>
      <c r="H30" s="15"/>
      <c r="J30" s="56"/>
      <c r="L30" s="71" t="s">
        <v>18</v>
      </c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f aca="false">'2025-07'!G74</f>
        <v>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925.12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7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/>
      <c r="F42" s="16"/>
      <c r="G42" s="14"/>
      <c r="H42" s="15"/>
      <c r="J42" s="56"/>
      <c r="L42" s="71" t="s">
        <v>34</v>
      </c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7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0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/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0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66"/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6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/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/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981.26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réserveCible</f>
        <v>500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275</v>
      </c>
      <c r="H72" s="15"/>
      <c r="J72" s="56"/>
      <c r="L72" s="90" t="s">
        <v>54</v>
      </c>
      <c r="M72" s="91" t="n">
        <f aca="false">réserveAnniversaire</f>
        <v>25</v>
      </c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 t="n">
        <v>900</v>
      </c>
      <c r="H74" s="15"/>
      <c r="J74" s="56"/>
      <c r="L74" s="71" t="s">
        <v>56</v>
      </c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92.35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JUILLET 2025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'2025-06'!G22</f>
        <v>490.21</v>
      </c>
      <c r="H8" s="69"/>
      <c r="J8" s="70"/>
      <c r="L8" s="71" t="s">
        <v>18</v>
      </c>
      <c r="XFD8" s="6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0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196.65</v>
      </c>
      <c r="H16" s="15"/>
      <c r="J16" s="56"/>
      <c r="L16" s="74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  <c r="XFD17" s="6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0</v>
      </c>
      <c r="H18" s="15"/>
      <c r="J18" s="56"/>
      <c r="L18" s="74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0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686.86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'2025-06'!G68</f>
        <v>995.26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'2025-06'!G70</f>
        <v>500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f aca="false">'2025-06'!G72</f>
        <v>225</v>
      </c>
      <c r="H30" s="15"/>
      <c r="J30" s="56"/>
      <c r="L30" s="71" t="s">
        <v>18</v>
      </c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  <c r="XFD31" s="6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f aca="false">'2025-06'!G74</f>
        <v>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760.47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7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/>
      <c r="F42" s="16"/>
      <c r="G42" s="14"/>
      <c r="H42" s="15"/>
      <c r="J42" s="56"/>
      <c r="L42" s="71" t="s">
        <v>34</v>
      </c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  <c r="XFD43" s="6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7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0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  <c r="XFD53" s="6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/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0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66"/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6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  <c r="XFD61" s="6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/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/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988.26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réserveCible</f>
        <v>500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250</v>
      </c>
      <c r="H72" s="15"/>
      <c r="J72" s="56"/>
      <c r="L72" s="90" t="s">
        <v>54</v>
      </c>
      <c r="M72" s="91" t="n">
        <f aca="false">réserveAnniversaire</f>
        <v>25</v>
      </c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  <c r="XFD73" s="6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/>
      <c r="H74" s="15"/>
      <c r="J74" s="56"/>
      <c r="L74" s="71" t="s">
        <v>56</v>
      </c>
      <c r="XFD74" s="6"/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925.12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A5" activeCellId="0" sqref="A5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JUIN 2025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'2025-05'!G22</f>
        <v>277.61</v>
      </c>
      <c r="H8" s="69"/>
      <c r="J8" s="70"/>
      <c r="L8" s="71" t="s">
        <v>18</v>
      </c>
      <c r="XFD8" s="6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3.85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201.45</v>
      </c>
      <c r="H16" s="15"/>
      <c r="J16" s="56"/>
      <c r="L16" s="74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  <c r="XFD17" s="6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15</v>
      </c>
      <c r="H18" s="15"/>
      <c r="J18" s="56"/>
      <c r="L18" s="74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0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490.21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'2025-05'!G68</f>
        <v>1105.52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'2025-05'!G70</f>
        <v>500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f aca="false">'2025-05'!G72</f>
        <v>200</v>
      </c>
      <c r="H30" s="15"/>
      <c r="J30" s="56"/>
      <c r="L30" s="71" t="s">
        <v>18</v>
      </c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  <c r="XFD31" s="6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f aca="false">'2025-05'!G74</f>
        <v>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683.13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110.75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 t="s">
        <v>61</v>
      </c>
      <c r="F42" s="16"/>
      <c r="G42" s="14" t="n">
        <v>102.85</v>
      </c>
      <c r="H42" s="15"/>
      <c r="J42" s="56"/>
      <c r="L42" s="71" t="s">
        <v>34</v>
      </c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  <c r="XFD43" s="6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7.9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0.49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  <c r="XFD53" s="6"/>
    </row>
    <row r="54" customFormat="false" ht="14.15" hidden="false" customHeight="true" outlineLevel="0" collapsed="false">
      <c r="B54" s="54"/>
      <c r="C54" s="6"/>
      <c r="D54" s="12"/>
      <c r="E54" s="85" t="s">
        <v>62</v>
      </c>
      <c r="F54" s="16"/>
      <c r="G54" s="14" t="n">
        <v>0.49</v>
      </c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0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66"/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6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  <c r="XFD61" s="6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/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/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995.26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réserveCible</f>
        <v>500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225</v>
      </c>
      <c r="H72" s="15"/>
      <c r="J72" s="56"/>
      <c r="L72" s="90" t="s">
        <v>54</v>
      </c>
      <c r="M72" s="91" t="n">
        <f aca="false">réserveAnniversaire</f>
        <v>25</v>
      </c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  <c r="XFD73" s="6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/>
      <c r="H74" s="15"/>
      <c r="J74" s="56"/>
      <c r="L74" s="71" t="s">
        <v>56</v>
      </c>
      <c r="XFD74" s="6"/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760.47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8" colorId="64" zoomScale="100" zoomScaleNormal="100" zoomScalePageLayoutView="100" workbookViewId="0">
      <selection pane="topLeft" activeCell="A8" activeCellId="0" sqref="A8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MAI 2025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'2025-04'!G22</f>
        <v>249.7</v>
      </c>
      <c r="H8" s="69"/>
      <c r="J8" s="70"/>
      <c r="L8" s="71" t="s">
        <v>18</v>
      </c>
      <c r="XFD8" s="6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27.59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208.6</v>
      </c>
      <c r="H16" s="15"/>
      <c r="J16" s="56"/>
      <c r="L16" s="74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  <c r="XFD17" s="6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8.9</v>
      </c>
      <c r="H18" s="15"/>
      <c r="J18" s="56"/>
      <c r="L18" s="74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162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277.61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'2025-04'!G68</f>
        <v>951.77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'2025-04'!G70</f>
        <v>500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f aca="false">'2025-04'!G72</f>
        <v>175</v>
      </c>
      <c r="H30" s="15"/>
      <c r="J30" s="56"/>
      <c r="L30" s="71" t="s">
        <v>18</v>
      </c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  <c r="XFD31" s="6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f aca="false">'2025-04'!G74</f>
        <v>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526.47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8.25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 t="s">
        <v>63</v>
      </c>
      <c r="F42" s="16"/>
      <c r="G42" s="14" t="n">
        <v>0</v>
      </c>
      <c r="H42" s="15"/>
      <c r="J42" s="56"/>
      <c r="L42" s="71" t="s">
        <v>34</v>
      </c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  <c r="XFD43" s="6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8.25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162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  <c r="XFD53" s="6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 t="n">
        <v>0</v>
      </c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162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66"/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6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  <c r="XFD61" s="6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/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/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1105.52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réserveCible</f>
        <v>500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200</v>
      </c>
      <c r="H72" s="15"/>
      <c r="J72" s="56"/>
      <c r="L72" s="90" t="s">
        <v>54</v>
      </c>
      <c r="M72" s="91" t="n">
        <f aca="false">réserveAnniversaire</f>
        <v>25</v>
      </c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  <c r="XFD73" s="6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/>
      <c r="H74" s="15"/>
      <c r="J74" s="56"/>
      <c r="L74" s="71" t="s">
        <v>56</v>
      </c>
      <c r="XFD74" s="6"/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683.13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AVRIL 2025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'2025-03'!G22</f>
        <v>-5.14999999999994</v>
      </c>
      <c r="H8" s="69"/>
      <c r="J8" s="70"/>
      <c r="L8" s="71" t="s">
        <v>18</v>
      </c>
      <c r="XFD8" s="6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20.65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265.5</v>
      </c>
      <c r="H16" s="15"/>
      <c r="J16" s="56"/>
      <c r="L16" s="74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  <c r="XFD17" s="6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10</v>
      </c>
      <c r="H18" s="15"/>
      <c r="J18" s="56"/>
      <c r="L18" s="74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0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249.7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'2025-03'!G68</f>
        <v>1211.07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'2025-03'!G70</f>
        <v>500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f aca="false">'2025-03'!G72</f>
        <v>150</v>
      </c>
      <c r="H30" s="15"/>
      <c r="J30" s="56"/>
      <c r="L30" s="71" t="s">
        <v>18</v>
      </c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  <c r="XFD31" s="6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f aca="false">'2025-03'!G74</f>
        <v>550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5.92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559.3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 t="s">
        <v>63</v>
      </c>
      <c r="F42" s="16"/>
      <c r="G42" s="14" t="n">
        <v>0</v>
      </c>
      <c r="H42" s="15"/>
      <c r="J42" s="56"/>
      <c r="L42" s="71" t="s">
        <v>34</v>
      </c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  <c r="XFD43" s="6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550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9.3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300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  <c r="XFD53" s="6"/>
    </row>
    <row r="54" customFormat="false" ht="14.15" hidden="false" customHeight="true" outlineLevel="0" collapsed="false">
      <c r="B54" s="54"/>
      <c r="C54" s="6"/>
      <c r="D54" s="12"/>
      <c r="E54" s="85" t="s">
        <v>64</v>
      </c>
      <c r="F54" s="16"/>
      <c r="G54" s="14" t="n">
        <v>300</v>
      </c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0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66"/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6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  <c r="XFD61" s="6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/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/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951.77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réserveCible</f>
        <v>500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175</v>
      </c>
      <c r="H72" s="15"/>
      <c r="J72" s="56"/>
      <c r="L72" s="90" t="s">
        <v>54</v>
      </c>
      <c r="M72" s="91" t="n">
        <f aca="false">réserveAnniversaire</f>
        <v>25</v>
      </c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  <c r="XFD73" s="6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/>
      <c r="H74" s="15"/>
      <c r="J74" s="56"/>
      <c r="L74" s="71" t="s">
        <v>56</v>
      </c>
      <c r="XFD74" s="6"/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526.47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MARS 2025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'2025-02'!G22</f>
        <v>-42.9</v>
      </c>
      <c r="H8" s="69"/>
      <c r="J8" s="70"/>
      <c r="L8" s="71" t="s">
        <v>18</v>
      </c>
      <c r="XFD8" s="6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12.48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140.17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170.8</v>
      </c>
      <c r="H16" s="15"/>
      <c r="J16" s="56"/>
      <c r="L16" s="74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  <c r="XFD17" s="6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19.6</v>
      </c>
      <c r="H18" s="15"/>
      <c r="J18" s="56"/>
      <c r="L18" s="74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0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-5.14999999999994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'2025-02'!G68</f>
        <v>1218.07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'2025-02'!G70</f>
        <v>500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f aca="false">'2025-02'!G72</f>
        <v>125</v>
      </c>
      <c r="H30" s="15"/>
      <c r="J30" s="56"/>
      <c r="L30" s="71" t="s">
        <v>18</v>
      </c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  <c r="XFD31" s="6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f aca="false">'2025-02'!G74</f>
        <v>550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0.169999999999988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7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 t="s">
        <v>63</v>
      </c>
      <c r="F42" s="16"/>
      <c r="G42" s="14" t="n">
        <v>0</v>
      </c>
      <c r="H42" s="15"/>
      <c r="J42" s="56"/>
      <c r="L42" s="71" t="s">
        <v>34</v>
      </c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  <c r="XFD43" s="6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7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0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  <c r="XFD53" s="6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 t="n">
        <v>0</v>
      </c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0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66"/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6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  <c r="XFD61" s="6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/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/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1211.07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réserveCible</f>
        <v>500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150</v>
      </c>
      <c r="H72" s="15"/>
      <c r="J72" s="56"/>
      <c r="L72" s="90" t="s">
        <v>54</v>
      </c>
      <c r="M72" s="91" t="n">
        <f aca="false">réserveAnniversaire</f>
        <v>25</v>
      </c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  <c r="XFD73" s="6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 t="n">
        <v>550</v>
      </c>
      <c r="H74" s="15"/>
      <c r="J74" s="56"/>
      <c r="L74" s="71" t="s">
        <v>56</v>
      </c>
      <c r="XFD74" s="6"/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5.92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FÉVRIER 2025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'2025-01'!G22</f>
        <v>-194.23</v>
      </c>
      <c r="H8" s="69"/>
      <c r="J8" s="70"/>
      <c r="L8" s="71" t="s">
        <v>18</v>
      </c>
      <c r="XFD8" s="6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13.17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143.5</v>
      </c>
      <c r="H16" s="15"/>
      <c r="J16" s="56"/>
      <c r="L16" s="74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  <c r="XFD17" s="6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21</v>
      </c>
      <c r="H18" s="15"/>
      <c r="J18" s="56"/>
      <c r="L18" s="74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0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-42.9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'2025-01'!G68</f>
        <v>1225.07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'2025-01'!G70</f>
        <v>500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f aca="false">'2025-01'!G72</f>
        <v>100</v>
      </c>
      <c r="H30" s="15"/>
      <c r="J30" s="56"/>
      <c r="L30" s="71" t="s">
        <v>18</v>
      </c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  <c r="XFD31" s="6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f aca="false">'2025-01'!G74</f>
        <v>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430.84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7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 t="s">
        <v>63</v>
      </c>
      <c r="F42" s="16"/>
      <c r="G42" s="14" t="n">
        <v>0</v>
      </c>
      <c r="H42" s="15"/>
      <c r="J42" s="56"/>
      <c r="L42" s="71" t="s">
        <v>34</v>
      </c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  <c r="XFD43" s="6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7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0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  <c r="XFD53" s="6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 t="n">
        <v>0</v>
      </c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0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66"/>
      <c r="E60" s="82" t="s">
        <v>43</v>
      </c>
      <c r="F60" s="67"/>
      <c r="G60" s="68" t="n">
        <f aca="false">SUM(G62:G65)</f>
        <v>550</v>
      </c>
      <c r="H60" s="69"/>
      <c r="J60" s="70"/>
      <c r="L60" s="71" t="s">
        <v>44</v>
      </c>
      <c r="XFD60" s="6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  <c r="XFD61" s="6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 t="n">
        <v>300</v>
      </c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 t="n">
        <v>250</v>
      </c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1218.07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réserveCible</f>
        <v>500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125</v>
      </c>
      <c r="H72" s="15"/>
      <c r="J72" s="56"/>
      <c r="L72" s="90" t="s">
        <v>54</v>
      </c>
      <c r="M72" s="91" t="n">
        <f aca="false">réserveAnniversaire</f>
        <v>25</v>
      </c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  <c r="XFD73" s="6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 t="n">
        <f aca="false">300+250</f>
        <v>550</v>
      </c>
      <c r="H74" s="15"/>
      <c r="J74" s="56"/>
      <c r="L74" s="71" t="s">
        <v>56</v>
      </c>
      <c r="XFD74" s="6"/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0.169999999999988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JANVIER 2025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'2024-12'!G22</f>
        <v>100.42</v>
      </c>
      <c r="H8" s="69"/>
      <c r="J8" s="70"/>
      <c r="L8" s="71" t="s">
        <v>18</v>
      </c>
      <c r="XFD8" s="108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0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23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167.35</v>
      </c>
      <c r="H16" s="15"/>
      <c r="J16" s="56"/>
      <c r="L16" s="74"/>
      <c r="XFD16" s="93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  <c r="XFD17" s="6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36</v>
      </c>
      <c r="H18" s="15"/>
      <c r="J18" s="56"/>
      <c r="L18" s="74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  <c r="XFD19" s="108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475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-194.23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'2024-12'!G68</f>
        <v>759.57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'2024-12'!G70</f>
        <v>500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f aca="false">'2024-12'!G72</f>
        <v>75</v>
      </c>
      <c r="H30" s="15"/>
      <c r="J30" s="56"/>
      <c r="L30" s="71" t="s">
        <v>18</v>
      </c>
      <c r="XFD30" s="108"/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  <c r="XFD31" s="6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f aca="false">'2024-12'!G74</f>
        <v>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284.99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9.5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 t="s">
        <v>63</v>
      </c>
      <c r="F42" s="16"/>
      <c r="G42" s="14" t="n">
        <v>0</v>
      </c>
      <c r="H42" s="15"/>
      <c r="J42" s="56"/>
      <c r="L42" s="71" t="s">
        <v>34</v>
      </c>
      <c r="XFD42" s="108"/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  <c r="XFD43" s="6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9.5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475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  <c r="XFD52" s="108"/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  <c r="XFD53" s="6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 t="n">
        <v>0</v>
      </c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475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66"/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108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  <c r="XFD61" s="6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 t="n">
        <v>0</v>
      </c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 t="n">
        <v>0</v>
      </c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  <c r="XFD67" s="6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1225.07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  <c r="XFD69" s="93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réserveCible</f>
        <v>500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  <c r="XFD71" s="93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100</v>
      </c>
      <c r="H72" s="15"/>
      <c r="J72" s="56"/>
      <c r="L72" s="90" t="s">
        <v>54</v>
      </c>
      <c r="M72" s="91" t="n">
        <f aca="false">réserveAnniversaire</f>
        <v>25</v>
      </c>
      <c r="XFD72" s="6"/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  <c r="XFD73" s="6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 t="n">
        <f aca="false">G32-G44</f>
        <v>0</v>
      </c>
      <c r="H74" s="15"/>
      <c r="J74" s="56"/>
      <c r="L74" s="71" t="s">
        <v>56</v>
      </c>
      <c r="XFD74" s="6"/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</f>
        <v>625.07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DÉCEMBRE 2024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'2024-11'!G22</f>
        <v>-28.48</v>
      </c>
      <c r="H8" s="69"/>
      <c r="J8" s="70"/>
      <c r="L8" s="71" t="s">
        <v>18</v>
      </c>
      <c r="XFD8" s="108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19.35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139.35</v>
      </c>
      <c r="H16" s="15"/>
      <c r="J16" s="56"/>
      <c r="L16" s="74"/>
      <c r="XFD16" s="93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  <c r="XFD17" s="6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8.9</v>
      </c>
      <c r="H18" s="15"/>
      <c r="J18" s="56"/>
      <c r="L18" s="74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  <c r="XFD19" s="108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0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100.42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'2024-11'!G68</f>
        <v>967.72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'2024-11'!G70</f>
        <v>710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f aca="false">'2024-11'!G72</f>
        <v>50</v>
      </c>
      <c r="H30" s="15"/>
      <c r="J30" s="56"/>
      <c r="L30" s="71" t="s">
        <v>18</v>
      </c>
      <c r="XFD30" s="108"/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  <c r="XFD31" s="6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f aca="false">'2024-11'!G74</f>
        <v>200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</f>
        <v>7.71999999999991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208.15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 t="s">
        <v>63</v>
      </c>
      <c r="F42" s="16"/>
      <c r="G42" s="14" t="n">
        <v>0</v>
      </c>
      <c r="H42" s="15"/>
      <c r="J42" s="56"/>
      <c r="L42" s="71" t="s">
        <v>34</v>
      </c>
      <c r="XFD42" s="108"/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  <c r="XFD43" s="6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200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8.15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0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  <c r="XFD52" s="108"/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  <c r="XFD53" s="6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 t="n">
        <v>0</v>
      </c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0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109" t="s">
        <v>65</v>
      </c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108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  <c r="XFD61" s="6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 t="n">
        <v>0</v>
      </c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 t="n">
        <v>0</v>
      </c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  <c r="XFD67" s="6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759.57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  <c r="XFD69" s="93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réserveCible</f>
        <v>500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  <c r="XFD71" s="93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75</v>
      </c>
      <c r="H72" s="15"/>
      <c r="J72" s="56"/>
      <c r="L72" s="90" t="s">
        <v>54</v>
      </c>
      <c r="M72" s="91" t="n">
        <f aca="false">réserveAnniversaire</f>
        <v>25</v>
      </c>
      <c r="XFD72" s="6"/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  <c r="XFD73" s="6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 t="n">
        <f aca="false">G32-G44</f>
        <v>0</v>
      </c>
      <c r="H74" s="15"/>
      <c r="J74" s="56"/>
      <c r="L74" s="71" t="s">
        <v>56</v>
      </c>
      <c r="XFD74" s="6"/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284.99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20" colorId="64" zoomScale="100" zoomScaleNormal="100" zoomScalePageLayoutView="100" workbookViewId="0">
      <selection pane="topLeft" activeCell="A20" activeCellId="0" sqref="A20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NOVEMBRE 2024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'2024-10'!G22</f>
        <v>-181.43</v>
      </c>
      <c r="H8" s="69"/>
      <c r="J8" s="70"/>
      <c r="L8" s="71" t="s">
        <v>18</v>
      </c>
      <c r="XFD8" s="108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6.4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159.35</v>
      </c>
      <c r="H16" s="15"/>
      <c r="J16" s="56"/>
      <c r="L16" s="74"/>
      <c r="XFD16" s="93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  <c r="XFD17" s="6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0</v>
      </c>
      <c r="H18" s="15"/>
      <c r="J18" s="56"/>
      <c r="L18" s="74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  <c r="XFD19" s="108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0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-28.48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'2024-10'!G68</f>
        <v>1975.87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'2024-10'!G70</f>
        <v>750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f aca="false">'2024-10'!G72</f>
        <v>25</v>
      </c>
      <c r="H30" s="15"/>
      <c r="J30" s="56"/>
      <c r="L30" s="71" t="s">
        <v>18</v>
      </c>
      <c r="XFD30" s="108"/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  <c r="XFD31" s="6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f aca="false">'2024-10'!G74</f>
        <v>1200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-180.56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1008.15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 t="s">
        <v>63</v>
      </c>
      <c r="F42" s="16"/>
      <c r="G42" s="14" t="n">
        <v>0</v>
      </c>
      <c r="H42" s="15"/>
      <c r="J42" s="56"/>
      <c r="L42" s="71" t="s">
        <v>34</v>
      </c>
      <c r="XFD42" s="108"/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  <c r="XFD43" s="6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1000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8.15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0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  <c r="XFD52" s="108"/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  <c r="XFD53" s="6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 t="n">
        <v>0</v>
      </c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0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109" t="s">
        <v>65</v>
      </c>
      <c r="E60" s="82" t="s">
        <v>43</v>
      </c>
      <c r="F60" s="67"/>
      <c r="G60" s="68" t="n">
        <f aca="false">SUM(G62:G65)</f>
        <v>0</v>
      </c>
      <c r="H60" s="69"/>
      <c r="J60" s="70"/>
      <c r="L60" s="71" t="s">
        <v>44</v>
      </c>
      <c r="XFD60" s="108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  <c r="XFD61" s="6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 t="n">
        <v>0</v>
      </c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 t="n">
        <v>0</v>
      </c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  <c r="XFD67" s="6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967.72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  <c r="XFD69" s="93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v>710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  <c r="XFD71" s="93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50</v>
      </c>
      <c r="H72" s="15"/>
      <c r="J72" s="56"/>
      <c r="L72" s="90" t="s">
        <v>54</v>
      </c>
      <c r="M72" s="91" t="n">
        <f aca="false">réserveAnniversaire</f>
        <v>25</v>
      </c>
      <c r="XFD72" s="6"/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  <c r="XFD73" s="6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 t="n">
        <f aca="false">G32-G44</f>
        <v>200</v>
      </c>
      <c r="H74" s="15"/>
      <c r="J74" s="56"/>
      <c r="L74" s="71" t="s">
        <v>56</v>
      </c>
      <c r="XFD74" s="6"/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-20.76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29" colorId="64" zoomScale="100" zoomScaleNormal="100" zoomScalePageLayoutView="100" workbookViewId="0">
      <selection pane="topLeft" activeCell="A29" activeCellId="0" sqref="A29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3.72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OCTOBRE 2024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'2024-09'!G22</f>
        <v>659.82</v>
      </c>
      <c r="H8" s="69"/>
      <c r="J8" s="70"/>
      <c r="L8" s="71" t="s">
        <v>18</v>
      </c>
      <c r="XFD8" s="108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3.25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211</v>
      </c>
      <c r="H16" s="15"/>
      <c r="J16" s="56"/>
      <c r="L16" s="74"/>
      <c r="XFD16" s="93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  <c r="XFD17" s="6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20</v>
      </c>
      <c r="H18" s="15"/>
      <c r="J18" s="56"/>
      <c r="L18" s="74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  <c r="XFD19" s="108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1069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-181.43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'2024-09'!G68</f>
        <v>916.37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'2024-09'!G70</f>
        <v>750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f aca="false">'2024-09'!G72</f>
        <v>0</v>
      </c>
      <c r="H30" s="15"/>
      <c r="J30" s="56"/>
      <c r="L30" s="71" t="s">
        <v>18</v>
      </c>
      <c r="XFD30" s="108"/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  <c r="XFD31" s="6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f aca="false">'2024-09'!G74</f>
        <v>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826.19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9.5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 t="s">
        <v>63</v>
      </c>
      <c r="F42" s="16"/>
      <c r="G42" s="14" t="n">
        <v>0</v>
      </c>
      <c r="H42" s="15"/>
      <c r="J42" s="56"/>
      <c r="L42" s="71" t="s">
        <v>34</v>
      </c>
      <c r="XFD42" s="108"/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  <c r="XFD43" s="6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9.5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1069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  <c r="XFD52" s="108"/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  <c r="XFD53" s="6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 t="n">
        <v>0</v>
      </c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1069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109" t="s">
        <v>65</v>
      </c>
      <c r="E60" s="82" t="s">
        <v>43</v>
      </c>
      <c r="F60" s="67"/>
      <c r="G60" s="68" t="n">
        <f aca="false">SUM(G62:G65)</f>
        <v>1200</v>
      </c>
      <c r="H60" s="69"/>
      <c r="J60" s="70"/>
      <c r="L60" s="71" t="s">
        <v>44</v>
      </c>
      <c r="XFD60" s="108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  <c r="XFD61" s="6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 t="n">
        <v>1000</v>
      </c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 t="n">
        <v>200</v>
      </c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  <c r="XFD67" s="6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1975.87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  <c r="XFD69" s="93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G28</f>
        <v>750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  <c r="XFD71" s="93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G30+réserveAnniversaire</f>
        <v>25</v>
      </c>
      <c r="H72" s="15"/>
      <c r="J72" s="56"/>
      <c r="L72" s="90" t="s">
        <v>54</v>
      </c>
      <c r="M72" s="91" t="n">
        <f aca="false">réserveAnniversaire</f>
        <v>25</v>
      </c>
      <c r="XFD72" s="6"/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  <c r="XFD73" s="6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 t="n">
        <v>1200</v>
      </c>
      <c r="H74" s="15"/>
      <c r="J74" s="56"/>
      <c r="L74" s="71" t="s">
        <v>56</v>
      </c>
      <c r="XFD74" s="6"/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-180.56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1" colorId="64" zoomScale="100" zoomScaleNormal="100" zoomScalePageLayoutView="100" workbookViewId="0">
      <selection pane="topLeft" activeCell="A11" activeCellId="0" sqref="A1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2.8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SEPTEMBRE 2024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'2024-08'!G22</f>
        <v>519.95</v>
      </c>
      <c r="H8" s="69"/>
      <c r="J8" s="70"/>
      <c r="L8" s="71" t="s">
        <v>18</v>
      </c>
      <c r="XFD8" s="108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44.83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219.7</v>
      </c>
      <c r="H16" s="15"/>
      <c r="J16" s="56"/>
      <c r="L16" s="74"/>
      <c r="XFD16" s="93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  <c r="XFD17" s="6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15</v>
      </c>
      <c r="H18" s="15"/>
      <c r="J18" s="56"/>
      <c r="L18" s="74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  <c r="XFD19" s="108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50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659.82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'2024-08'!G68</f>
        <v>874.62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'2024-08'!G70</f>
        <v>750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f aca="false">'2024-08'!G72</f>
        <v>0</v>
      </c>
      <c r="H30" s="15"/>
      <c r="J30" s="56"/>
      <c r="L30" s="71" t="s">
        <v>18</v>
      </c>
      <c r="XFD30" s="108"/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  <c r="XFD31" s="6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f aca="false">'2024-08'!G74</f>
        <v>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644.57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8.25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 t="s">
        <v>63</v>
      </c>
      <c r="F42" s="16"/>
      <c r="G42" s="14" t="n">
        <v>0</v>
      </c>
      <c r="H42" s="15"/>
      <c r="J42" s="56"/>
      <c r="L42" s="71" t="s">
        <v>34</v>
      </c>
      <c r="XFD42" s="108"/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  <c r="XFD43" s="6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8.25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50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  <c r="XFD52" s="108"/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  <c r="XFD53" s="6"/>
    </row>
    <row r="54" customFormat="false" ht="14.15" hidden="false" customHeight="true" outlineLevel="0" collapsed="false">
      <c r="B54" s="54"/>
      <c r="C54" s="6"/>
      <c r="D54" s="12"/>
      <c r="E54" s="85" t="s">
        <v>66</v>
      </c>
      <c r="F54" s="16"/>
      <c r="G54" s="14" t="n">
        <v>50</v>
      </c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v>0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109" t="s">
        <v>65</v>
      </c>
      <c r="E60" s="82" t="s">
        <v>43</v>
      </c>
      <c r="F60" s="67"/>
      <c r="G60" s="68" t="n">
        <f aca="false">SUM(G62:G65)</f>
        <v>820</v>
      </c>
      <c r="H60" s="69"/>
      <c r="J60" s="70"/>
      <c r="L60" s="71" t="s">
        <v>44</v>
      </c>
      <c r="XFD60" s="108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  <c r="XFD61" s="6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 t="n">
        <f aca="false">TRUNC((G76)*85%/5,0)*5</f>
        <v>700</v>
      </c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 t="n">
        <f aca="false">TRUNC((G76)*15%/5,0)*5</f>
        <v>120</v>
      </c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  <c r="XFD67" s="6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916.37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  <c r="XFD69" s="93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G28</f>
        <v>750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  <c r="XFD71" s="93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G30+0</f>
        <v>0</v>
      </c>
      <c r="H72" s="15"/>
      <c r="J72" s="56"/>
      <c r="L72" s="90" t="s">
        <v>54</v>
      </c>
      <c r="M72" s="91" t="n">
        <f aca="false">réserveAnniversaire</f>
        <v>25</v>
      </c>
      <c r="XFD72" s="6"/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  <c r="XFD73" s="6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 t="n">
        <f aca="false">G32-G44</f>
        <v>0</v>
      </c>
      <c r="H74" s="15"/>
      <c r="J74" s="56"/>
      <c r="L74" s="71" t="s">
        <v>56</v>
      </c>
      <c r="XFD74" s="6"/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826.19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5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2.43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AOÛT 2024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f aca="false">'2024-07'!G22</f>
        <v>372.72</v>
      </c>
      <c r="H8" s="69"/>
      <c r="J8" s="70"/>
      <c r="L8" s="71" t="s">
        <v>18</v>
      </c>
      <c r="XFD8" s="6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27.27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174.5</v>
      </c>
      <c r="H16" s="15"/>
      <c r="J16" s="56"/>
      <c r="L16" s="74"/>
      <c r="XFD16" s="6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  <c r="XFD17" s="6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0</v>
      </c>
      <c r="H18" s="15"/>
      <c r="J18" s="56"/>
      <c r="L18" s="74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  <c r="XFD19" s="6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0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519.95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f aca="false">'2024-07'!G68</f>
        <v>881.62</v>
      </c>
      <c r="H26" s="69"/>
      <c r="J26" s="70"/>
      <c r="L26" s="71" t="s">
        <v>18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f aca="false">'2024-07'!G70</f>
        <v>750</v>
      </c>
      <c r="H28" s="15"/>
      <c r="J28" s="56"/>
      <c r="L28" s="71" t="s">
        <v>18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f aca="false">'2024-07'!G72</f>
        <v>0</v>
      </c>
      <c r="H30" s="15"/>
      <c r="J30" s="56"/>
      <c r="L30" s="71" t="s">
        <v>18</v>
      </c>
      <c r="XFD30" s="6"/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  <c r="XFD31" s="6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f aca="false">'2024-07'!G74</f>
        <v>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504.34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7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 t="s">
        <v>63</v>
      </c>
      <c r="F42" s="16"/>
      <c r="G42" s="14" t="n">
        <v>0</v>
      </c>
      <c r="H42" s="15"/>
      <c r="J42" s="56"/>
      <c r="L42" s="71" t="s">
        <v>34</v>
      </c>
      <c r="XFD42" s="6"/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  <c r="XFD43" s="6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7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0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  <c r="XFD52" s="6"/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  <c r="XFD53" s="6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 t="n">
        <v>0</v>
      </c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0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109" t="s">
        <v>65</v>
      </c>
      <c r="E60" s="82" t="s">
        <v>43</v>
      </c>
      <c r="F60" s="67"/>
      <c r="G60" s="68" t="n">
        <f aca="false">SUM(G62:G65)</f>
        <v>640</v>
      </c>
      <c r="H60" s="69"/>
      <c r="J60" s="70"/>
      <c r="L60" s="71" t="s">
        <v>44</v>
      </c>
      <c r="XFD60" s="6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  <c r="XFD61" s="6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 t="n">
        <f aca="false">TRUNC((G76)*85%/5,0)*5</f>
        <v>545</v>
      </c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 t="n">
        <f aca="false">TRUNC((G76)*15%/5,0)*5</f>
        <v>95</v>
      </c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874.62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G28</f>
        <v>750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G30+0</f>
        <v>0</v>
      </c>
      <c r="H72" s="15"/>
      <c r="J72" s="56"/>
      <c r="L72" s="90" t="s">
        <v>54</v>
      </c>
      <c r="M72" s="91" t="n">
        <f aca="false">réserveAnniversaire</f>
        <v>25</v>
      </c>
      <c r="XFD72" s="6"/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  <c r="XFD73" s="6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 t="n">
        <f aca="false">G32-G44</f>
        <v>0</v>
      </c>
      <c r="H74" s="15"/>
      <c r="J74" s="56"/>
      <c r="L74" s="71" t="s">
        <v>56</v>
      </c>
      <c r="XFD74" s="6"/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644.57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true" verticalCentered="false"/>
  <pageMargins left="0.7875" right="0.7875" top="0.7875" bottom="0.7875" header="0.511811023622047" footer="0.511811023622047"/>
  <pageSetup paperSize="5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XFD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2.8" zeroHeight="false" outlineLevelRow="0" outlineLevelCol="0"/>
  <cols>
    <col collapsed="false" customWidth="true" hidden="false" outlineLevel="0" max="2" min="1" style="6" width="3.51"/>
    <col collapsed="false" customWidth="true" hidden="false" outlineLevel="0" max="3" min="3" style="46" width="7.24"/>
    <col collapsed="false" customWidth="true" hidden="false" outlineLevel="0" max="4" min="4" style="6" width="1.54"/>
    <col collapsed="false" customWidth="true" hidden="false" outlineLevel="0" max="5" min="5" style="6" width="47.4"/>
    <col collapsed="false" customWidth="true" hidden="false" outlineLevel="0" max="6" min="6" style="6" width="1.53"/>
    <col collapsed="false" customWidth="true" hidden="false" outlineLevel="0" max="7" min="7" style="47" width="12.43"/>
    <col collapsed="false" customWidth="true" hidden="false" outlineLevel="0" max="8" min="8" style="6" width="2.14"/>
    <col collapsed="false" customWidth="true" hidden="false" outlineLevel="0" max="9" min="9" style="6" width="6.17"/>
    <col collapsed="false" customWidth="true" hidden="false" outlineLevel="0" max="11" min="10" style="6" width="3.51"/>
    <col collapsed="false" customWidth="true" hidden="false" outlineLevel="0" max="12" min="12" style="48" width="26.42"/>
    <col collapsed="false" customWidth="true" hidden="false" outlineLevel="0" max="13" min="13" style="6" width="8.44"/>
  </cols>
  <sheetData>
    <row r="1" customFormat="false" ht="12.8" hidden="false" customHeight="true" outlineLevel="0" collapsed="false">
      <c r="C1" s="49"/>
    </row>
    <row r="2" customFormat="false" ht="12.8" hidden="false" customHeight="true" outlineLevel="0" collapsed="false">
      <c r="B2" s="50"/>
      <c r="C2" s="51"/>
      <c r="D2" s="51"/>
      <c r="E2" s="51"/>
      <c r="F2" s="51"/>
      <c r="G2" s="52"/>
      <c r="H2" s="51"/>
      <c r="I2" s="51"/>
      <c r="J2" s="53"/>
    </row>
    <row r="3" customFormat="false" ht="29.15" hidden="false" customHeight="false" outlineLevel="0" collapsed="false">
      <c r="B3" s="54"/>
      <c r="C3" s="55" t="s">
        <v>16</v>
      </c>
      <c r="D3" s="55"/>
      <c r="E3" s="55"/>
      <c r="F3" s="55"/>
      <c r="G3" s="55"/>
      <c r="H3" s="55"/>
      <c r="I3" s="55"/>
      <c r="J3" s="56"/>
    </row>
    <row r="4" customFormat="false" ht="8.5" hidden="false" customHeight="true" outlineLevel="0" collapsed="false">
      <c r="B4" s="54"/>
      <c r="C4" s="49"/>
      <c r="J4" s="56"/>
    </row>
    <row r="5" customFormat="false" ht="24.45" hidden="false" customHeight="false" outlineLevel="0" collapsed="false">
      <c r="B5" s="57"/>
      <c r="C5" s="58" t="str">
        <f aca="true">_xlfn.CONCAT("ÉTAT DES RÉSULTATS – ", UPPER(TEXT(DATE(LEFT(RIGHT(CELL("FILENAME"),7),4),RIGHT(RIGHT(CELL("FILENAME"),7),2),1),"MMMM AAAA")))</f>
        <v>ÉTAT DES RÉSULTATS – JUILLET 2024</v>
      </c>
      <c r="D5" s="58"/>
      <c r="E5" s="58"/>
      <c r="F5" s="58"/>
      <c r="G5" s="58"/>
      <c r="H5" s="58"/>
      <c r="I5" s="58"/>
      <c r="J5" s="59"/>
    </row>
    <row r="6" customFormat="false" ht="14.15" hidden="false" customHeight="true" outlineLevel="0" collapsed="false">
      <c r="B6" s="54"/>
      <c r="J6" s="56"/>
    </row>
    <row r="7" customFormat="false" ht="5.65" hidden="false" customHeight="true" outlineLevel="0" collapsed="false">
      <c r="B7" s="60"/>
      <c r="C7" s="1"/>
      <c r="D7" s="61"/>
      <c r="E7" s="62"/>
      <c r="F7" s="62"/>
      <c r="G7" s="10"/>
      <c r="H7" s="11"/>
      <c r="I7" s="1"/>
      <c r="J7" s="63"/>
    </row>
    <row r="8" s="64" customFormat="true" ht="17" hidden="false" customHeight="true" outlineLevel="0" collapsed="false">
      <c r="B8" s="65"/>
      <c r="D8" s="66"/>
      <c r="E8" s="67" t="s">
        <v>17</v>
      </c>
      <c r="F8" s="67"/>
      <c r="G8" s="68" t="n">
        <v>121.45</v>
      </c>
      <c r="H8" s="69"/>
      <c r="J8" s="70"/>
      <c r="L8" s="71" t="s">
        <v>67</v>
      </c>
      <c r="XFD8" s="108"/>
    </row>
    <row r="9" customFormat="false" ht="5.65" hidden="false" customHeight="true" outlineLevel="0" collapsed="false">
      <c r="B9" s="60"/>
      <c r="C9" s="1"/>
      <c r="D9" s="12"/>
      <c r="E9" s="13"/>
      <c r="F9" s="16"/>
      <c r="G9" s="72"/>
      <c r="H9" s="18"/>
      <c r="I9" s="1"/>
      <c r="J9" s="63"/>
    </row>
    <row r="10" customFormat="false" ht="14.15" hidden="false" customHeight="true" outlineLevel="0" collapsed="false">
      <c r="B10" s="60"/>
      <c r="C10" s="1"/>
      <c r="D10" s="12"/>
      <c r="E10" s="13" t="s">
        <v>19</v>
      </c>
      <c r="F10" s="16"/>
      <c r="G10" s="73" t="n">
        <f aca="true">SUMIF(MONTANTS!B:B,RIGHT(CELL("FILENAME"),7), MONTANTS!F:F)</f>
        <v>40.23</v>
      </c>
      <c r="H10" s="18"/>
      <c r="I10" s="1"/>
      <c r="J10" s="63"/>
      <c r="L10" s="74" t="s">
        <v>20</v>
      </c>
    </row>
    <row r="11" customFormat="false" ht="5.65" hidden="false" customHeight="true" outlineLevel="0" collapsed="false">
      <c r="B11" s="60"/>
      <c r="C11" s="1"/>
      <c r="D11" s="12"/>
      <c r="E11" s="13"/>
      <c r="F11" s="16"/>
      <c r="G11" s="72"/>
      <c r="H11" s="18"/>
      <c r="I11" s="1"/>
      <c r="J11" s="63"/>
      <c r="L11" s="74"/>
    </row>
    <row r="12" customFormat="false" ht="14.15" hidden="false" customHeight="true" outlineLevel="0" collapsed="false">
      <c r="B12" s="60"/>
      <c r="C12" s="1"/>
      <c r="D12" s="12"/>
      <c r="E12" s="13" t="s">
        <v>21</v>
      </c>
      <c r="F12" s="16"/>
      <c r="G12" s="73" t="n">
        <f aca="true">SUMIF(MONTANTS!B:B,RIGHT(CELL("FILENAME"),7), MONTANTS!G:G)</f>
        <v>0</v>
      </c>
      <c r="H12" s="18"/>
      <c r="I12" s="1"/>
      <c r="J12" s="63"/>
      <c r="L12" s="74"/>
    </row>
    <row r="13" customFormat="false" ht="5.65" hidden="false" customHeight="true" outlineLevel="0" collapsed="false">
      <c r="B13" s="60"/>
      <c r="C13" s="1"/>
      <c r="D13" s="12"/>
      <c r="E13" s="13"/>
      <c r="F13" s="16"/>
      <c r="G13" s="72"/>
      <c r="H13" s="18"/>
      <c r="I13" s="1"/>
      <c r="J13" s="63"/>
      <c r="L13" s="74"/>
    </row>
    <row r="14" customFormat="false" ht="14.15" hidden="false" customHeight="true" outlineLevel="0" collapsed="false">
      <c r="B14" s="54"/>
      <c r="C14" s="6"/>
      <c r="D14" s="12"/>
      <c r="E14" s="13" t="s">
        <v>22</v>
      </c>
      <c r="F14" s="16"/>
      <c r="G14" s="73" t="n">
        <f aca="true">SUMIF(MONTANTS!B:B,RIGHT(CELL("FILENAME"),7), MONTANTS!H:H)</f>
        <v>0</v>
      </c>
      <c r="H14" s="15"/>
      <c r="J14" s="56"/>
      <c r="L14" s="74"/>
    </row>
    <row r="15" customFormat="false" ht="5.65" hidden="false" customHeight="true" outlineLevel="0" collapsed="false">
      <c r="B15" s="54"/>
      <c r="C15" s="6"/>
      <c r="D15" s="12"/>
      <c r="E15" s="16"/>
      <c r="F15" s="16"/>
      <c r="G15" s="72"/>
      <c r="H15" s="15"/>
      <c r="J15" s="56"/>
      <c r="L15" s="74"/>
    </row>
    <row r="16" customFormat="false" ht="14.15" hidden="false" customHeight="true" outlineLevel="0" collapsed="false">
      <c r="B16" s="54"/>
      <c r="C16" s="6"/>
      <c r="D16" s="12"/>
      <c r="E16" s="13" t="s">
        <v>23</v>
      </c>
      <c r="F16" s="16"/>
      <c r="G16" s="73" t="n">
        <f aca="true">SUMIF(MONTANTS!B:B,RIGHT(CELL("FILENAME"),7), MONTANTS!D:D)</f>
        <v>291.5</v>
      </c>
      <c r="H16" s="15"/>
      <c r="J16" s="56"/>
      <c r="L16" s="74"/>
      <c r="XFD16" s="93"/>
    </row>
    <row r="17" customFormat="false" ht="5.65" hidden="false" customHeight="true" outlineLevel="0" collapsed="false">
      <c r="B17" s="54"/>
      <c r="C17" s="6"/>
      <c r="D17" s="12"/>
      <c r="E17" s="13"/>
      <c r="F17" s="16"/>
      <c r="G17" s="72"/>
      <c r="H17" s="15"/>
      <c r="J17" s="56"/>
      <c r="L17" s="74"/>
      <c r="XFD17" s="6"/>
    </row>
    <row r="18" customFormat="false" ht="14.15" hidden="false" customHeight="true" outlineLevel="0" collapsed="false">
      <c r="B18" s="54"/>
      <c r="C18" s="6"/>
      <c r="D18" s="12"/>
      <c r="E18" s="13" t="s">
        <v>24</v>
      </c>
      <c r="F18" s="16"/>
      <c r="G18" s="73" t="n">
        <f aca="true">SUMIF(MONTANTS!B:B,RIGHT(CELL("FILENAME"),7), MONTANTS!E:E)</f>
        <v>0</v>
      </c>
      <c r="H18" s="15"/>
      <c r="J18" s="56"/>
      <c r="L18" s="74"/>
      <c r="XFD18" s="6"/>
    </row>
    <row r="19" customFormat="false" ht="5.65" hidden="false" customHeight="true" outlineLevel="0" collapsed="false">
      <c r="B19" s="54"/>
      <c r="C19" s="6"/>
      <c r="D19" s="12"/>
      <c r="E19" s="13"/>
      <c r="F19" s="16"/>
      <c r="G19" s="72"/>
      <c r="H19" s="15"/>
      <c r="J19" s="56"/>
      <c r="L19" s="74"/>
      <c r="XFD19" s="108"/>
    </row>
    <row r="20" customFormat="false" ht="14.15" hidden="false" customHeight="true" outlineLevel="0" collapsed="false">
      <c r="B20" s="54"/>
      <c r="C20" s="6"/>
      <c r="D20" s="12"/>
      <c r="E20" s="13" t="s">
        <v>25</v>
      </c>
      <c r="F20" s="16"/>
      <c r="G20" s="73" t="n">
        <f aca="true">SUMIF(MONTANTS!B:B,RIGHT(CELL("FILENAME"),7), MONTANTS!I:I)</f>
        <v>0</v>
      </c>
      <c r="H20" s="15"/>
      <c r="J20" s="56"/>
      <c r="L20" s="74"/>
      <c r="XFD20" s="6"/>
    </row>
    <row r="21" customFormat="false" ht="5.65" hidden="false" customHeight="true" outlineLevel="0" collapsed="false">
      <c r="B21" s="54"/>
      <c r="C21" s="6"/>
      <c r="D21" s="12"/>
      <c r="E21" s="13"/>
      <c r="F21" s="16"/>
      <c r="G21" s="72"/>
      <c r="H21" s="15"/>
      <c r="J21" s="56"/>
    </row>
    <row r="22" s="1" customFormat="true" ht="17" hidden="false" customHeight="true" outlineLevel="0" collapsed="false">
      <c r="B22" s="60"/>
      <c r="D22" s="75"/>
      <c r="E22" s="76" t="s">
        <v>26</v>
      </c>
      <c r="F22" s="77"/>
      <c r="G22" s="68" t="n">
        <f aca="false">G8-G10-G12-G14+G16+G18-G20</f>
        <v>372.72</v>
      </c>
      <c r="H22" s="78"/>
      <c r="J22" s="63"/>
      <c r="L22" s="79" t="str">
        <f aca="false">"→ Maximum autorisé : "&amp;MaximumPetiteCaisse&amp;" sinon c'est drapeau rouge."</f>
        <v>→ Maximum autorisé : 250 sinon c'est drapeau rouge.</v>
      </c>
      <c r="XFD22" s="6"/>
    </row>
    <row r="23" customFormat="false" ht="5.65" hidden="false" customHeight="true" outlineLevel="0" collapsed="false">
      <c r="B23" s="60"/>
      <c r="C23" s="1"/>
      <c r="D23" s="80"/>
      <c r="E23" s="81"/>
      <c r="F23" s="81"/>
      <c r="G23" s="22"/>
      <c r="H23" s="23"/>
      <c r="I23" s="1"/>
      <c r="J23" s="63"/>
    </row>
    <row r="24" customFormat="false" ht="14.15" hidden="false" customHeight="true" outlineLevel="0" collapsed="false">
      <c r="B24" s="54"/>
      <c r="J24" s="56"/>
      <c r="XFD24" s="6"/>
    </row>
    <row r="25" customFormat="false" ht="5.65" hidden="false" customHeight="true" outlineLevel="0" collapsed="false">
      <c r="B25" s="60"/>
      <c r="C25" s="1"/>
      <c r="D25" s="61"/>
      <c r="E25" s="62"/>
      <c r="F25" s="62"/>
      <c r="G25" s="10"/>
      <c r="H25" s="11"/>
      <c r="I25" s="1"/>
      <c r="J25" s="63"/>
    </row>
    <row r="26" s="64" customFormat="true" ht="17" hidden="false" customHeight="true" outlineLevel="0" collapsed="false">
      <c r="B26" s="65"/>
      <c r="D26" s="66"/>
      <c r="E26" s="82" t="s">
        <v>27</v>
      </c>
      <c r="F26" s="67"/>
      <c r="G26" s="68" t="n">
        <v>888.62</v>
      </c>
      <c r="H26" s="69"/>
      <c r="J26" s="70"/>
      <c r="L26" s="71" t="s">
        <v>67</v>
      </c>
      <c r="XFD26" s="6"/>
    </row>
    <row r="27" customFormat="false" ht="5.65" hidden="false" customHeight="true" outlineLevel="0" collapsed="false">
      <c r="B27" s="54"/>
      <c r="C27" s="6"/>
      <c r="D27" s="12"/>
      <c r="E27" s="16"/>
      <c r="F27" s="16"/>
      <c r="G27" s="72"/>
      <c r="H27" s="15"/>
      <c r="J27" s="56"/>
      <c r="L27" s="71"/>
    </row>
    <row r="28" customFormat="false" ht="14.15" hidden="false" customHeight="true" outlineLevel="0" collapsed="false">
      <c r="B28" s="54"/>
      <c r="C28" s="6"/>
      <c r="D28" s="12"/>
      <c r="E28" s="13" t="s">
        <v>28</v>
      </c>
      <c r="F28" s="16"/>
      <c r="G28" s="73" t="n">
        <v>750</v>
      </c>
      <c r="H28" s="15"/>
      <c r="J28" s="56"/>
      <c r="L28" s="71" t="s">
        <v>67</v>
      </c>
    </row>
    <row r="29" customFormat="false" ht="5.65" hidden="false" customHeight="true" outlineLevel="0" collapsed="false">
      <c r="B29" s="54"/>
      <c r="C29" s="6"/>
      <c r="D29" s="12"/>
      <c r="E29" s="13"/>
      <c r="F29" s="16"/>
      <c r="G29" s="72"/>
      <c r="H29" s="15"/>
      <c r="J29" s="56"/>
      <c r="L29" s="71"/>
    </row>
    <row r="30" customFormat="false" ht="14.15" hidden="false" customHeight="true" outlineLevel="0" collapsed="false">
      <c r="B30" s="54"/>
      <c r="C30" s="6"/>
      <c r="D30" s="12"/>
      <c r="E30" s="13" t="s">
        <v>29</v>
      </c>
      <c r="F30" s="16"/>
      <c r="G30" s="73" t="n">
        <v>0</v>
      </c>
      <c r="H30" s="15"/>
      <c r="J30" s="56"/>
      <c r="L30" s="71" t="s">
        <v>18</v>
      </c>
      <c r="XFD30" s="108"/>
    </row>
    <row r="31" customFormat="false" ht="5.65" hidden="false" customHeight="true" outlineLevel="0" collapsed="false">
      <c r="B31" s="54"/>
      <c r="C31" s="6"/>
      <c r="D31" s="12"/>
      <c r="E31" s="13"/>
      <c r="F31" s="16"/>
      <c r="G31" s="72"/>
      <c r="H31" s="15"/>
      <c r="J31" s="56"/>
      <c r="L31" s="71"/>
      <c r="XFD31" s="6"/>
    </row>
    <row r="32" customFormat="false" ht="14.15" hidden="false" customHeight="true" outlineLevel="0" collapsed="false">
      <c r="B32" s="54"/>
      <c r="C32" s="6"/>
      <c r="D32" s="12"/>
      <c r="E32" s="13" t="s">
        <v>30</v>
      </c>
      <c r="F32" s="16"/>
      <c r="G32" s="73" t="n">
        <v>0</v>
      </c>
      <c r="H32" s="15"/>
      <c r="J32" s="56"/>
      <c r="L32" s="71" t="s">
        <v>18</v>
      </c>
    </row>
    <row r="33" customFormat="false" ht="5.65" hidden="false" customHeight="true" outlineLevel="0" collapsed="false">
      <c r="B33" s="54"/>
      <c r="C33" s="6"/>
      <c r="D33" s="12"/>
      <c r="E33" s="13"/>
      <c r="F33" s="16"/>
      <c r="G33" s="72"/>
      <c r="H33" s="15"/>
      <c r="J33" s="56"/>
      <c r="XFD33" s="6"/>
    </row>
    <row r="34" customFormat="false" ht="14.15" hidden="false" customHeight="true" outlineLevel="0" collapsed="false">
      <c r="B34" s="54"/>
      <c r="C34" s="6"/>
      <c r="D34" s="12"/>
      <c r="E34" s="16" t="s">
        <v>31</v>
      </c>
      <c r="F34" s="16"/>
      <c r="G34" s="73" t="n">
        <f aca="false">G26-SUM(G27:G33)+G8</f>
        <v>260.07</v>
      </c>
      <c r="H34" s="15"/>
      <c r="J34" s="56"/>
      <c r="L34" s="79" t="str">
        <f aca="false">"→ Tourne au rouge si &gt; "&amp;MaximumExcédent&amp;" car il doit y avoir une bonne raison."</f>
        <v>→ Tourne au rouge si &gt; 250 car il doit y avoir une bonne raison.</v>
      </c>
      <c r="XFD34" s="6"/>
    </row>
    <row r="35" customFormat="false" ht="5.65" hidden="false" customHeight="true" outlineLevel="0" collapsed="false">
      <c r="B35" s="60"/>
      <c r="C35" s="1"/>
      <c r="D35" s="80"/>
      <c r="E35" s="81"/>
      <c r="F35" s="81"/>
      <c r="G35" s="22"/>
      <c r="H35" s="23"/>
      <c r="I35" s="1"/>
      <c r="J35" s="63"/>
    </row>
    <row r="36" customFormat="false" ht="14.15" hidden="false" customHeight="true" outlineLevel="0" collapsed="false">
      <c r="B36" s="54"/>
      <c r="J36" s="56"/>
      <c r="XFD36" s="6"/>
    </row>
    <row r="37" customFormat="false" ht="5.65" hidden="false" customHeight="true" outlineLevel="0" collapsed="false">
      <c r="B37" s="60"/>
      <c r="C37" s="1"/>
      <c r="D37" s="61"/>
      <c r="E37" s="62"/>
      <c r="F37" s="62"/>
      <c r="G37" s="10"/>
      <c r="H37" s="11"/>
      <c r="I37" s="1"/>
      <c r="J37" s="63"/>
    </row>
    <row r="38" s="64" customFormat="true" ht="17" hidden="false" customHeight="true" outlineLevel="0" collapsed="false">
      <c r="B38" s="65"/>
      <c r="D38" s="66"/>
      <c r="E38" s="82" t="s">
        <v>32</v>
      </c>
      <c r="F38" s="67"/>
      <c r="G38" s="68" t="n">
        <f aca="false">SUM(G39:G47)</f>
        <v>7</v>
      </c>
      <c r="H38" s="69"/>
      <c r="J38" s="70"/>
      <c r="L38" s="71"/>
      <c r="XFD38" s="6"/>
    </row>
    <row r="39" customFormat="false" ht="5.65" hidden="false" customHeight="true" outlineLevel="0" collapsed="false">
      <c r="B39" s="54"/>
      <c r="C39" s="6"/>
      <c r="D39" s="12"/>
      <c r="E39" s="16"/>
      <c r="F39" s="16"/>
      <c r="G39" s="72"/>
      <c r="H39" s="15"/>
      <c r="J39" s="56"/>
    </row>
    <row r="40" customFormat="false" ht="14.15" hidden="false" customHeight="true" outlineLevel="0" collapsed="false">
      <c r="B40" s="60"/>
      <c r="C40" s="1"/>
      <c r="D40" s="12"/>
      <c r="E40" s="13" t="s">
        <v>33</v>
      </c>
      <c r="F40" s="16"/>
      <c r="G40" s="73" t="n">
        <v>0</v>
      </c>
      <c r="H40" s="18"/>
      <c r="I40" s="1"/>
      <c r="J40" s="63"/>
    </row>
    <row r="41" customFormat="false" ht="5.65" hidden="false" customHeight="true" outlineLevel="0" collapsed="false">
      <c r="B41" s="60"/>
      <c r="C41" s="1"/>
      <c r="D41" s="12"/>
      <c r="E41" s="13"/>
      <c r="F41" s="16"/>
      <c r="G41" s="72"/>
      <c r="H41" s="18"/>
      <c r="I41" s="1"/>
      <c r="J41" s="63"/>
    </row>
    <row r="42" customFormat="false" ht="14.15" hidden="false" customHeight="true" outlineLevel="0" collapsed="false">
      <c r="B42" s="54"/>
      <c r="C42" s="6"/>
      <c r="D42" s="12"/>
      <c r="E42" s="84" t="s">
        <v>63</v>
      </c>
      <c r="F42" s="16"/>
      <c r="G42" s="14" t="n">
        <v>0</v>
      </c>
      <c r="H42" s="15"/>
      <c r="J42" s="56"/>
      <c r="L42" s="71" t="s">
        <v>34</v>
      </c>
      <c r="XFD42" s="108"/>
    </row>
    <row r="43" customFormat="false" ht="5.65" hidden="false" customHeight="true" outlineLevel="0" collapsed="false">
      <c r="B43" s="60"/>
      <c r="C43" s="1"/>
      <c r="D43" s="12"/>
      <c r="E43" s="13"/>
      <c r="F43" s="16"/>
      <c r="G43" s="72"/>
      <c r="H43" s="18"/>
      <c r="I43" s="1"/>
      <c r="J43" s="63"/>
      <c r="XFD43" s="6"/>
    </row>
    <row r="44" customFormat="false" ht="14.15" hidden="false" customHeight="true" outlineLevel="0" collapsed="false">
      <c r="B44" s="60"/>
      <c r="C44" s="1"/>
      <c r="D44" s="12"/>
      <c r="E44" s="13" t="s">
        <v>35</v>
      </c>
      <c r="F44" s="16"/>
      <c r="G44" s="14" t="n">
        <v>0</v>
      </c>
      <c r="H44" s="15"/>
      <c r="J44" s="56"/>
      <c r="L44" s="71" t="s">
        <v>36</v>
      </c>
    </row>
    <row r="45" customFormat="false" ht="5.65" hidden="false" customHeight="true" outlineLevel="0" collapsed="false">
      <c r="B45" s="60"/>
      <c r="C45" s="1"/>
      <c r="D45" s="12"/>
      <c r="E45" s="13"/>
      <c r="F45" s="16"/>
      <c r="G45" s="72"/>
      <c r="H45" s="18"/>
      <c r="I45" s="1"/>
      <c r="J45" s="63"/>
      <c r="XFD45" s="6"/>
    </row>
    <row r="46" customFormat="false" ht="14.15" hidden="false" customHeight="true" outlineLevel="0" collapsed="false">
      <c r="B46" s="60"/>
      <c r="C46" s="1"/>
      <c r="D46" s="12"/>
      <c r="E46" s="13" t="s">
        <v>37</v>
      </c>
      <c r="F46" s="16"/>
      <c r="G46" s="14" t="n">
        <v>7</v>
      </c>
      <c r="H46" s="18"/>
      <c r="I46" s="1"/>
      <c r="J46" s="63"/>
      <c r="L46" s="71" t="s">
        <v>36</v>
      </c>
      <c r="XFD46" s="6"/>
    </row>
    <row r="47" customFormat="false" ht="5.65" hidden="false" customHeight="true" outlineLevel="0" collapsed="false">
      <c r="B47" s="60"/>
      <c r="C47" s="1"/>
      <c r="D47" s="80"/>
      <c r="E47" s="81"/>
      <c r="F47" s="81"/>
      <c r="G47" s="22"/>
      <c r="H47" s="23"/>
      <c r="I47" s="1"/>
      <c r="J47" s="63"/>
    </row>
    <row r="48" customFormat="false" ht="14.15" hidden="false" customHeight="true" outlineLevel="0" collapsed="false">
      <c r="B48" s="54"/>
      <c r="J48" s="56"/>
      <c r="XFD48" s="6"/>
    </row>
    <row r="49" customFormat="false" ht="5.65" hidden="false" customHeight="true" outlineLevel="0" collapsed="false">
      <c r="B49" s="60"/>
      <c r="C49" s="1"/>
      <c r="D49" s="61"/>
      <c r="E49" s="62"/>
      <c r="F49" s="62"/>
      <c r="G49" s="10"/>
      <c r="H49" s="11"/>
      <c r="I49" s="1"/>
      <c r="J49" s="63"/>
    </row>
    <row r="50" s="64" customFormat="true" ht="17" hidden="false" customHeight="true" outlineLevel="0" collapsed="false">
      <c r="B50" s="65"/>
      <c r="D50" s="66"/>
      <c r="E50" s="82" t="s">
        <v>38</v>
      </c>
      <c r="F50" s="67"/>
      <c r="G50" s="68" t="n">
        <f aca="false">SUM(G51:G57)</f>
        <v>0</v>
      </c>
      <c r="H50" s="69"/>
      <c r="J50" s="70"/>
      <c r="L50" s="71"/>
      <c r="XFD50" s="6"/>
    </row>
    <row r="51" customFormat="false" ht="5.65" hidden="false" customHeight="true" outlineLevel="0" collapsed="false">
      <c r="B51" s="54"/>
      <c r="C51" s="6"/>
      <c r="D51" s="12"/>
      <c r="E51" s="13"/>
      <c r="F51" s="16"/>
      <c r="G51" s="72"/>
      <c r="H51" s="15"/>
      <c r="J51" s="56"/>
      <c r="L51" s="71"/>
    </row>
    <row r="52" customFormat="false" ht="14.15" hidden="false" customHeight="true" outlineLevel="0" collapsed="false">
      <c r="B52" s="54"/>
      <c r="C52" s="6"/>
      <c r="D52" s="12"/>
      <c r="E52" s="13" t="s">
        <v>39</v>
      </c>
      <c r="F52" s="16"/>
      <c r="G52" s="14" t="n">
        <v>0</v>
      </c>
      <c r="H52" s="15"/>
      <c r="J52" s="56"/>
      <c r="L52" s="71" t="s">
        <v>40</v>
      </c>
      <c r="XFD52" s="108"/>
    </row>
    <row r="53" customFormat="false" ht="5.65" hidden="false" customHeight="true" outlineLevel="0" collapsed="false">
      <c r="B53" s="54"/>
      <c r="C53" s="6"/>
      <c r="D53" s="12"/>
      <c r="E53" s="13"/>
      <c r="F53" s="16"/>
      <c r="G53" s="72"/>
      <c r="H53" s="15"/>
      <c r="J53" s="56"/>
      <c r="L53" s="71"/>
      <c r="XFD53" s="6"/>
    </row>
    <row r="54" customFormat="false" ht="14.15" hidden="false" customHeight="true" outlineLevel="0" collapsed="false">
      <c r="B54" s="54"/>
      <c r="C54" s="6"/>
      <c r="D54" s="12"/>
      <c r="E54" s="85"/>
      <c r="F54" s="16"/>
      <c r="G54" s="14" t="n">
        <v>0</v>
      </c>
      <c r="H54" s="15"/>
      <c r="J54" s="56"/>
      <c r="L54" s="71" t="s">
        <v>41</v>
      </c>
    </row>
    <row r="55" customFormat="false" ht="5.65" hidden="false" customHeight="true" outlineLevel="0" collapsed="false">
      <c r="B55" s="54"/>
      <c r="C55" s="6"/>
      <c r="D55" s="12"/>
      <c r="E55" s="13"/>
      <c r="F55" s="16"/>
      <c r="G55" s="72"/>
      <c r="H55" s="15"/>
      <c r="J55" s="56"/>
      <c r="L55" s="71"/>
      <c r="XFD55" s="6"/>
    </row>
    <row r="56" customFormat="false" ht="14.15" hidden="false" customHeight="true" outlineLevel="0" collapsed="false">
      <c r="B56" s="54"/>
      <c r="C56" s="6"/>
      <c r="D56" s="12"/>
      <c r="E56" s="13" t="s">
        <v>42</v>
      </c>
      <c r="F56" s="16"/>
      <c r="G56" s="73" t="n">
        <f aca="false">G20</f>
        <v>0</v>
      </c>
      <c r="H56" s="15"/>
      <c r="J56" s="56"/>
      <c r="L56" s="71"/>
      <c r="XFD56" s="6"/>
    </row>
    <row r="57" customFormat="false" ht="5.65" hidden="false" customHeight="true" outlineLevel="0" collapsed="false">
      <c r="B57" s="54"/>
      <c r="C57" s="6"/>
      <c r="D57" s="19"/>
      <c r="E57" s="21"/>
      <c r="F57" s="21"/>
      <c r="G57" s="22"/>
      <c r="H57" s="86"/>
      <c r="J57" s="56"/>
      <c r="L57" s="71"/>
    </row>
    <row r="58" customFormat="false" ht="14.15" hidden="false" customHeight="true" outlineLevel="0" collapsed="false">
      <c r="B58" s="54"/>
      <c r="J58" s="56"/>
      <c r="XFD58" s="6"/>
    </row>
    <row r="59" customFormat="false" ht="5.65" hidden="false" customHeight="true" outlineLevel="0" collapsed="false">
      <c r="B59" s="60"/>
      <c r="C59" s="1"/>
      <c r="D59" s="61"/>
      <c r="E59" s="62"/>
      <c r="F59" s="62"/>
      <c r="G59" s="10"/>
      <c r="H59" s="11"/>
      <c r="I59" s="1"/>
      <c r="J59" s="63"/>
    </row>
    <row r="60" s="64" customFormat="true" ht="17" hidden="false" customHeight="true" outlineLevel="0" collapsed="false">
      <c r="B60" s="65"/>
      <c r="D60" s="109" t="s">
        <v>65</v>
      </c>
      <c r="E60" s="82" t="s">
        <v>43</v>
      </c>
      <c r="F60" s="67"/>
      <c r="G60" s="68" t="n">
        <f aca="false">SUM(G62:G65)</f>
        <v>500</v>
      </c>
      <c r="H60" s="69"/>
      <c r="J60" s="70"/>
      <c r="L60" s="71" t="s">
        <v>44</v>
      </c>
      <c r="XFD60" s="108"/>
    </row>
    <row r="61" customFormat="false" ht="5.65" hidden="false" customHeight="true" outlineLevel="0" collapsed="false">
      <c r="B61" s="54"/>
      <c r="C61" s="6"/>
      <c r="D61" s="87"/>
      <c r="E61" s="88"/>
      <c r="F61" s="88"/>
      <c r="G61" s="89"/>
      <c r="H61" s="15"/>
      <c r="J61" s="56"/>
      <c r="L61" s="71"/>
      <c r="XFD61" s="6"/>
    </row>
    <row r="62" customFormat="false" ht="14.15" hidden="false" customHeight="true" outlineLevel="0" collapsed="false">
      <c r="B62" s="60"/>
      <c r="C62" s="1"/>
      <c r="D62" s="12"/>
      <c r="E62" s="13" t="s">
        <v>45</v>
      </c>
      <c r="F62" s="16"/>
      <c r="G62" s="73" t="n">
        <f aca="false">TRUNC((G76)*85%/5,0)*5</f>
        <v>425</v>
      </c>
      <c r="H62" s="15"/>
      <c r="I62" s="1"/>
      <c r="J62" s="63"/>
      <c r="L62" s="71" t="s">
        <v>46</v>
      </c>
    </row>
    <row r="63" customFormat="false" ht="5.65" hidden="false" customHeight="true" outlineLevel="0" collapsed="false">
      <c r="B63" s="60"/>
      <c r="C63" s="1"/>
      <c r="D63" s="12"/>
      <c r="E63" s="13"/>
      <c r="F63" s="16"/>
      <c r="G63" s="72"/>
      <c r="H63" s="15"/>
      <c r="I63" s="1"/>
      <c r="J63" s="63"/>
      <c r="L63" s="71"/>
      <c r="XFD63" s="6"/>
    </row>
    <row r="64" customFormat="false" ht="14.15" hidden="false" customHeight="true" outlineLevel="0" collapsed="false">
      <c r="B64" s="60"/>
      <c r="C64" s="1"/>
      <c r="D64" s="12"/>
      <c r="E64" s="13" t="s">
        <v>47</v>
      </c>
      <c r="F64" s="16"/>
      <c r="G64" s="73" t="n">
        <f aca="false">TRUNC((G76)*15%/5,0)*5</f>
        <v>75</v>
      </c>
      <c r="H64" s="18"/>
      <c r="I64" s="1"/>
      <c r="J64" s="63"/>
      <c r="L64" s="71" t="s">
        <v>46</v>
      </c>
      <c r="XFD64" s="6"/>
    </row>
    <row r="65" customFormat="false" ht="5.65" hidden="false" customHeight="true" outlineLevel="0" collapsed="false">
      <c r="B65" s="60"/>
      <c r="C65" s="1"/>
      <c r="D65" s="80"/>
      <c r="E65" s="81"/>
      <c r="F65" s="81"/>
      <c r="G65" s="22"/>
      <c r="H65" s="23"/>
      <c r="I65" s="1"/>
      <c r="J65" s="63"/>
      <c r="L65" s="71"/>
    </row>
    <row r="66" customFormat="false" ht="14.15" hidden="false" customHeight="true" outlineLevel="0" collapsed="false">
      <c r="B66" s="54"/>
      <c r="J66" s="56"/>
      <c r="XFD66" s="6"/>
    </row>
    <row r="67" customFormat="false" ht="5.65" hidden="false" customHeight="true" outlineLevel="0" collapsed="false">
      <c r="B67" s="60"/>
      <c r="C67" s="1"/>
      <c r="D67" s="61"/>
      <c r="E67" s="62"/>
      <c r="F67" s="62"/>
      <c r="G67" s="10"/>
      <c r="H67" s="11"/>
      <c r="I67" s="1"/>
      <c r="J67" s="63"/>
      <c r="XFD67" s="6"/>
    </row>
    <row r="68" s="64" customFormat="true" ht="17" hidden="false" customHeight="true" outlineLevel="0" collapsed="false">
      <c r="B68" s="65"/>
      <c r="D68" s="66"/>
      <c r="E68" s="82" t="s">
        <v>48</v>
      </c>
      <c r="F68" s="67"/>
      <c r="G68" s="68" t="n">
        <f aca="false">G26-G38+G50</f>
        <v>881.62</v>
      </c>
      <c r="H68" s="69"/>
      <c r="J68" s="70"/>
      <c r="L68" s="71" t="s">
        <v>49</v>
      </c>
      <c r="XFD68" s="6"/>
    </row>
    <row r="69" customFormat="false" ht="5.65" hidden="false" customHeight="true" outlineLevel="0" collapsed="false">
      <c r="B69" s="54"/>
      <c r="C69" s="6"/>
      <c r="D69" s="12"/>
      <c r="E69" s="16"/>
      <c r="F69" s="16"/>
      <c r="G69" s="72"/>
      <c r="H69" s="15"/>
      <c r="J69" s="56"/>
      <c r="L69" s="71"/>
      <c r="XFD69" s="93"/>
    </row>
    <row r="70" customFormat="false" ht="14.15" hidden="false" customHeight="true" outlineLevel="0" collapsed="false">
      <c r="B70" s="54"/>
      <c r="C70" s="6"/>
      <c r="D70" s="12"/>
      <c r="E70" s="13" t="s">
        <v>50</v>
      </c>
      <c r="F70" s="16"/>
      <c r="G70" s="14" t="n">
        <f aca="false">G28</f>
        <v>750</v>
      </c>
      <c r="H70" s="15"/>
      <c r="J70" s="56"/>
      <c r="L70" s="90" t="s">
        <v>51</v>
      </c>
      <c r="M70" s="91" t="n">
        <f aca="false">réserveCible</f>
        <v>500</v>
      </c>
      <c r="N70" s="6" t="s">
        <v>52</v>
      </c>
    </row>
    <row r="71" customFormat="false" ht="5.65" hidden="false" customHeight="true" outlineLevel="0" collapsed="false">
      <c r="B71" s="54"/>
      <c r="C71" s="6"/>
      <c r="D71" s="12"/>
      <c r="E71" s="13"/>
      <c r="F71" s="16"/>
      <c r="G71" s="72"/>
      <c r="H71" s="15"/>
      <c r="J71" s="56"/>
      <c r="L71" s="71"/>
      <c r="XFD71" s="93"/>
    </row>
    <row r="72" customFormat="false" ht="14.15" hidden="false" customHeight="true" outlineLevel="0" collapsed="false">
      <c r="B72" s="54"/>
      <c r="C72" s="6"/>
      <c r="D72" s="12"/>
      <c r="E72" s="13" t="s">
        <v>53</v>
      </c>
      <c r="F72" s="16"/>
      <c r="G72" s="73" t="n">
        <f aca="false">G30+0</f>
        <v>0</v>
      </c>
      <c r="H72" s="15"/>
      <c r="J72" s="56"/>
      <c r="L72" s="90" t="s">
        <v>54</v>
      </c>
      <c r="M72" s="91" t="n">
        <f aca="false">réserveAnniversaire</f>
        <v>25</v>
      </c>
      <c r="XFD72" s="6"/>
    </row>
    <row r="73" customFormat="false" ht="5.65" hidden="false" customHeight="true" outlineLevel="0" collapsed="false">
      <c r="B73" s="54"/>
      <c r="C73" s="6"/>
      <c r="D73" s="12"/>
      <c r="E73" s="13"/>
      <c r="F73" s="16"/>
      <c r="G73" s="72"/>
      <c r="H73" s="15"/>
      <c r="J73" s="56"/>
      <c r="L73" s="71"/>
      <c r="XFD73" s="6"/>
    </row>
    <row r="74" customFormat="false" ht="14.15" hidden="false" customHeight="true" outlineLevel="0" collapsed="false">
      <c r="B74" s="54"/>
      <c r="C74" s="6"/>
      <c r="D74" s="12"/>
      <c r="E74" s="13" t="s">
        <v>55</v>
      </c>
      <c r="F74" s="16"/>
      <c r="G74" s="14" t="n">
        <f aca="false">G32-G44</f>
        <v>0</v>
      </c>
      <c r="H74" s="15"/>
      <c r="J74" s="56"/>
      <c r="L74" s="71" t="s">
        <v>56</v>
      </c>
      <c r="XFD74" s="6"/>
    </row>
    <row r="75" customFormat="false" ht="5.65" hidden="false" customHeight="true" outlineLevel="0" collapsed="false">
      <c r="B75" s="54"/>
      <c r="C75" s="6"/>
      <c r="D75" s="12"/>
      <c r="E75" s="13"/>
      <c r="F75" s="16"/>
      <c r="G75" s="72"/>
      <c r="H75" s="15"/>
      <c r="J75" s="56"/>
      <c r="L75" s="71"/>
      <c r="XFD75" s="6"/>
    </row>
    <row r="76" customFormat="false" ht="14.15" hidden="false" customHeight="true" outlineLevel="0" collapsed="false">
      <c r="B76" s="54"/>
      <c r="C76" s="6"/>
      <c r="D76" s="12"/>
      <c r="E76" s="13" t="s">
        <v>31</v>
      </c>
      <c r="F76" s="16"/>
      <c r="G76" s="73" t="n">
        <f aca="false">G68-G70-G72-G74+G22</f>
        <v>504.34</v>
      </c>
      <c r="H76" s="15"/>
      <c r="J76" s="56"/>
      <c r="L76" s="79" t="str">
        <f aca="false">"→ Tourne au rouge si &gt; "&amp;MaximumExcédent&amp;" car il doit y avoir une bonne raison."</f>
        <v>→ Tourne au rouge si &gt; 250 car il doit y avoir une bonne raison.</v>
      </c>
      <c r="XFD76" s="6"/>
    </row>
    <row r="77" customFormat="false" ht="5.65" hidden="false" customHeight="true" outlineLevel="0" collapsed="false">
      <c r="B77" s="60"/>
      <c r="C77" s="1"/>
      <c r="D77" s="80"/>
      <c r="E77" s="81"/>
      <c r="F77" s="81"/>
      <c r="G77" s="22"/>
      <c r="H77" s="23"/>
      <c r="I77" s="1"/>
      <c r="J77" s="63"/>
      <c r="L77" s="71"/>
      <c r="XFD77" s="6"/>
    </row>
    <row r="78" customFormat="false" ht="8.5" hidden="false" customHeight="true" outlineLevel="0" collapsed="false">
      <c r="B78" s="60"/>
      <c r="C78" s="1"/>
      <c r="D78" s="92"/>
      <c r="E78" s="92"/>
      <c r="F78" s="92"/>
      <c r="G78" s="4"/>
      <c r="H78" s="1"/>
      <c r="I78" s="1"/>
      <c r="J78" s="63"/>
      <c r="XFD78" s="6"/>
    </row>
    <row r="79" customFormat="false" ht="8.5" hidden="false" customHeight="true" outlineLevel="0" collapsed="false">
      <c r="B79" s="60"/>
      <c r="C79" s="1"/>
      <c r="D79" s="92"/>
      <c r="E79" s="92"/>
      <c r="F79" s="92"/>
      <c r="G79" s="4"/>
      <c r="H79" s="1"/>
      <c r="I79" s="1"/>
      <c r="J79" s="63"/>
      <c r="XFD79" s="6"/>
    </row>
    <row r="80" s="93" customFormat="true" ht="14.15" hidden="false" customHeight="true" outlineLevel="0" collapsed="false">
      <c r="B80" s="94"/>
      <c r="C80" s="95" t="s">
        <v>57</v>
      </c>
      <c r="D80" s="96"/>
      <c r="E80" s="96"/>
      <c r="F80" s="96"/>
      <c r="G80" s="97"/>
      <c r="H80" s="96"/>
      <c r="I80" s="96"/>
      <c r="J80" s="98"/>
      <c r="L80" s="1"/>
      <c r="XFD80" s="6"/>
    </row>
    <row r="81" s="93" customFormat="true" ht="14.15" hidden="false" customHeight="true" outlineLevel="0" collapsed="false">
      <c r="B81" s="94"/>
      <c r="C81" s="99" t="s">
        <v>58</v>
      </c>
      <c r="D81" s="96"/>
      <c r="E81" s="96"/>
      <c r="F81" s="96"/>
      <c r="G81" s="97"/>
      <c r="H81" s="96"/>
      <c r="I81" s="96"/>
      <c r="J81" s="98"/>
      <c r="L81" s="1"/>
      <c r="XFD81" s="6"/>
    </row>
    <row r="82" s="93" customFormat="true" ht="14.15" hidden="false" customHeight="true" outlineLevel="0" collapsed="false">
      <c r="B82" s="94"/>
      <c r="C82" s="100" t="s">
        <v>59</v>
      </c>
      <c r="D82" s="96"/>
      <c r="E82" s="96"/>
      <c r="F82" s="96"/>
      <c r="G82" s="97"/>
      <c r="H82" s="96"/>
      <c r="I82" s="96"/>
      <c r="J82" s="98"/>
      <c r="M82" s="101"/>
      <c r="XFD82" s="6"/>
    </row>
    <row r="83" customFormat="false" ht="8.5" hidden="false" customHeight="true" outlineLevel="0" collapsed="false">
      <c r="B83" s="102"/>
      <c r="C83" s="103"/>
      <c r="D83" s="104"/>
      <c r="E83" s="104"/>
      <c r="F83" s="104"/>
      <c r="G83" s="105"/>
      <c r="H83" s="104"/>
      <c r="I83" s="104"/>
      <c r="J83" s="106"/>
    </row>
  </sheetData>
  <mergeCells count="3">
    <mergeCell ref="C3:I3"/>
    <mergeCell ref="C5:I5"/>
    <mergeCell ref="L10:L20"/>
  </mergeCells>
  <conditionalFormatting sqref="G34 G76">
    <cfRule type="cellIs" priority="2" operator="greaterThan" aboveAverage="0" equalAverage="0" bottom="0" percent="0" rank="0" text="" dxfId="0">
      <formula>MaximumExcédent</formula>
    </cfRule>
  </conditionalFormatting>
  <conditionalFormatting sqref="G22">
    <cfRule type="cellIs" priority="3" operator="greaterThan" aboveAverage="0" equalAverage="0" bottom="0" percent="0" rank="0" text="" dxfId="0">
      <formula>MaximumPetiteCaisse</formula>
    </cfRule>
  </conditionalFormatting>
  <printOptions headings="false" gridLines="false" gridLinesSet="true" horizontalCentered="true" verticalCentered="false"/>
  <pageMargins left="0.7875" right="0.7875" top="0.7875" bottom="0.7875" header="0.511811023622047" footer="0.511811023622047"/>
  <pageSetup paperSize="5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3299</TotalTime>
  <Application>Collabora_Office/23.05.10.1$Linux_X86_64 LibreOffice_project/c8fa7c01aa8a3e263c07b5cf4f72ace70f1d9308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cp:lastPrinted>2025-01-25T00:51:13Z</cp:lastPrinted>
  <dcterms:modified xsi:type="dcterms:W3CDTF">2026-03-10T18:51:41Z</dcterms:modified>
  <cp:revision>350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